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1672BA0F-7A04-40AA-A95F-CA9AC196998E}" xr6:coauthVersionLast="45" xr6:coauthVersionMax="45" xr10:uidLastSave="{00000000-0000-0000-0000-000000000000}"/>
  <bookViews>
    <workbookView xWindow="-120" yWindow="-120" windowWidth="29040" windowHeight="15840" activeTab="1" xr2:uid="{8E1D1004-B76A-483D-A7C5-DAC6140251D0}"/>
  </bookViews>
  <sheets>
    <sheet name="社会福祉事業" sheetId="1" r:id="rId1"/>
    <sheet name="公益事業" sheetId="2" r:id="rId2"/>
  </sheets>
  <definedNames>
    <definedName name="_xlnm.Print_Titles" localSheetId="1">公益事業!$1:$7</definedName>
    <definedName name="_xlnm.Print_Titles" localSheetId="0">社会福祉事業!$1:$7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2" l="1"/>
  <c r="J44" i="2" s="1"/>
  <c r="H43" i="2"/>
  <c r="J43" i="2" s="1"/>
  <c r="H42" i="2"/>
  <c r="J42" i="2" s="1"/>
  <c r="H40" i="2"/>
  <c r="J40" i="2" s="1"/>
  <c r="I37" i="2"/>
  <c r="G37" i="2"/>
  <c r="F37" i="2"/>
  <c r="E37" i="2"/>
  <c r="H37" i="2" s="1"/>
  <c r="J37" i="2" s="1"/>
  <c r="H36" i="2"/>
  <c r="J36" i="2" s="1"/>
  <c r="H35" i="2"/>
  <c r="J35" i="2" s="1"/>
  <c r="H34" i="2"/>
  <c r="J34" i="2" s="1"/>
  <c r="H33" i="2"/>
  <c r="J33" i="2" s="1"/>
  <c r="I32" i="2"/>
  <c r="I38" i="2" s="1"/>
  <c r="G32" i="2"/>
  <c r="G38" i="2" s="1"/>
  <c r="F32" i="2"/>
  <c r="F38" i="2" s="1"/>
  <c r="E32" i="2"/>
  <c r="H32" i="2" s="1"/>
  <c r="J32" i="2" s="1"/>
  <c r="J38" i="2" s="1"/>
  <c r="H31" i="2"/>
  <c r="J31" i="2" s="1"/>
  <c r="H30" i="2"/>
  <c r="J30" i="2" s="1"/>
  <c r="H29" i="2"/>
  <c r="J29" i="2" s="1"/>
  <c r="I26" i="2"/>
  <c r="G26" i="2"/>
  <c r="F26" i="2"/>
  <c r="E26" i="2"/>
  <c r="H26" i="2" s="1"/>
  <c r="J26" i="2" s="1"/>
  <c r="H25" i="2"/>
  <c r="J25" i="2" s="1"/>
  <c r="H24" i="2"/>
  <c r="J24" i="2" s="1"/>
  <c r="I23" i="2"/>
  <c r="I27" i="2" s="1"/>
  <c r="G23" i="2"/>
  <c r="G27" i="2" s="1"/>
  <c r="F23" i="2"/>
  <c r="F27" i="2" s="1"/>
  <c r="E23" i="2"/>
  <c r="E27" i="2" s="1"/>
  <c r="H22" i="2"/>
  <c r="J22" i="2" s="1"/>
  <c r="H21" i="2"/>
  <c r="J21" i="2" s="1"/>
  <c r="H20" i="2"/>
  <c r="J20" i="2" s="1"/>
  <c r="I18" i="2"/>
  <c r="G18" i="2"/>
  <c r="F18" i="2"/>
  <c r="E18" i="2"/>
  <c r="H18" i="2" s="1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I11" i="2"/>
  <c r="I19" i="2" s="1"/>
  <c r="G11" i="2"/>
  <c r="G19" i="2" s="1"/>
  <c r="G28" i="2" s="1"/>
  <c r="F11" i="2"/>
  <c r="F19" i="2" s="1"/>
  <c r="E11" i="2"/>
  <c r="E19" i="2" s="1"/>
  <c r="H10" i="2"/>
  <c r="J10" i="2" s="1"/>
  <c r="H9" i="2"/>
  <c r="J9" i="2" s="1"/>
  <c r="H8" i="2"/>
  <c r="J8" i="2" s="1"/>
  <c r="J44" i="1"/>
  <c r="L44" i="1" s="1"/>
  <c r="J43" i="1"/>
  <c r="L43" i="1" s="1"/>
  <c r="J42" i="1"/>
  <c r="L42" i="1" s="1"/>
  <c r="J40" i="1"/>
  <c r="L40" i="1" s="1"/>
  <c r="K37" i="1"/>
  <c r="I37" i="1"/>
  <c r="H37" i="1"/>
  <c r="G37" i="1"/>
  <c r="F37" i="1"/>
  <c r="E37" i="1"/>
  <c r="J37" i="1" s="1"/>
  <c r="L37" i="1" s="1"/>
  <c r="J36" i="1"/>
  <c r="L36" i="1" s="1"/>
  <c r="J35" i="1"/>
  <c r="L35" i="1" s="1"/>
  <c r="J34" i="1"/>
  <c r="L34" i="1" s="1"/>
  <c r="J33" i="1"/>
  <c r="L33" i="1" s="1"/>
  <c r="K32" i="1"/>
  <c r="K38" i="1" s="1"/>
  <c r="I32" i="1"/>
  <c r="I38" i="1" s="1"/>
  <c r="H32" i="1"/>
  <c r="H38" i="1" s="1"/>
  <c r="G32" i="1"/>
  <c r="G38" i="1" s="1"/>
  <c r="F32" i="1"/>
  <c r="F38" i="1" s="1"/>
  <c r="E32" i="1"/>
  <c r="J32" i="1" s="1"/>
  <c r="L32" i="1" s="1"/>
  <c r="L38" i="1" s="1"/>
  <c r="J31" i="1"/>
  <c r="L31" i="1" s="1"/>
  <c r="J30" i="1"/>
  <c r="L30" i="1" s="1"/>
  <c r="J29" i="1"/>
  <c r="L29" i="1" s="1"/>
  <c r="K26" i="1"/>
  <c r="I26" i="1"/>
  <c r="H26" i="1"/>
  <c r="G26" i="1"/>
  <c r="F26" i="1"/>
  <c r="E26" i="1"/>
  <c r="J26" i="1" s="1"/>
  <c r="L26" i="1" s="1"/>
  <c r="J25" i="1"/>
  <c r="L25" i="1" s="1"/>
  <c r="J24" i="1"/>
  <c r="L24" i="1" s="1"/>
  <c r="K23" i="1"/>
  <c r="K27" i="1" s="1"/>
  <c r="I23" i="1"/>
  <c r="I27" i="1" s="1"/>
  <c r="H23" i="1"/>
  <c r="H27" i="1" s="1"/>
  <c r="G23" i="1"/>
  <c r="G27" i="1" s="1"/>
  <c r="F23" i="1"/>
  <c r="F27" i="1" s="1"/>
  <c r="E23" i="1"/>
  <c r="J23" i="1" s="1"/>
  <c r="L23" i="1" s="1"/>
  <c r="L27" i="1" s="1"/>
  <c r="J22" i="1"/>
  <c r="L22" i="1" s="1"/>
  <c r="J21" i="1"/>
  <c r="L21" i="1" s="1"/>
  <c r="J20" i="1"/>
  <c r="L20" i="1" s="1"/>
  <c r="K18" i="1"/>
  <c r="I18" i="1"/>
  <c r="H18" i="1"/>
  <c r="G18" i="1"/>
  <c r="F18" i="1"/>
  <c r="E18" i="1"/>
  <c r="J18" i="1" s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K11" i="1"/>
  <c r="K19" i="1" s="1"/>
  <c r="K28" i="1" s="1"/>
  <c r="K39" i="1" s="1"/>
  <c r="K41" i="1" s="1"/>
  <c r="K45" i="1" s="1"/>
  <c r="I11" i="1"/>
  <c r="I19" i="1" s="1"/>
  <c r="H11" i="1"/>
  <c r="H19" i="1" s="1"/>
  <c r="H28" i="1" s="1"/>
  <c r="G11" i="1"/>
  <c r="G19" i="1" s="1"/>
  <c r="G28" i="1" s="1"/>
  <c r="G39" i="1" s="1"/>
  <c r="G41" i="1" s="1"/>
  <c r="G45" i="1" s="1"/>
  <c r="F11" i="1"/>
  <c r="F19" i="1" s="1"/>
  <c r="F28" i="1" s="1"/>
  <c r="F39" i="1" s="1"/>
  <c r="F41" i="1" s="1"/>
  <c r="F45" i="1" s="1"/>
  <c r="E11" i="1"/>
  <c r="J11" i="1" s="1"/>
  <c r="L11" i="1" s="1"/>
  <c r="L19" i="1" s="1"/>
  <c r="J10" i="1"/>
  <c r="L10" i="1" s="1"/>
  <c r="J9" i="1"/>
  <c r="L9" i="1" s="1"/>
  <c r="J8" i="1"/>
  <c r="L8" i="1" s="1"/>
  <c r="H39" i="1" l="1"/>
  <c r="H41" i="1" s="1"/>
  <c r="H45" i="1" s="1"/>
  <c r="G39" i="2"/>
  <c r="G41" i="2" s="1"/>
  <c r="G45" i="2" s="1"/>
  <c r="L28" i="1"/>
  <c r="L39" i="1" s="1"/>
  <c r="L41" i="1" s="1"/>
  <c r="L45" i="1" s="1"/>
  <c r="I28" i="1"/>
  <c r="I39" i="1" s="1"/>
  <c r="I41" i="1" s="1"/>
  <c r="I45" i="1" s="1"/>
  <c r="I28" i="2"/>
  <c r="I39" i="2" s="1"/>
  <c r="I41" i="2" s="1"/>
  <c r="I45" i="2" s="1"/>
  <c r="H19" i="2"/>
  <c r="E28" i="2"/>
  <c r="F28" i="2"/>
  <c r="F39" i="2" s="1"/>
  <c r="F41" i="2" s="1"/>
  <c r="F45" i="2" s="1"/>
  <c r="H27" i="2"/>
  <c r="E19" i="1"/>
  <c r="E38" i="1"/>
  <c r="J38" i="1" s="1"/>
  <c r="E38" i="2"/>
  <c r="H38" i="2" s="1"/>
  <c r="H11" i="2"/>
  <c r="J11" i="2" s="1"/>
  <c r="J19" i="2" s="1"/>
  <c r="H23" i="2"/>
  <c r="J23" i="2" s="1"/>
  <c r="J27" i="2" s="1"/>
  <c r="E27" i="1"/>
  <c r="J27" i="1" s="1"/>
  <c r="H28" i="2" l="1"/>
  <c r="E39" i="2"/>
  <c r="E28" i="1"/>
  <c r="J19" i="1"/>
  <c r="J28" i="2"/>
  <c r="J39" i="2" s="1"/>
  <c r="J41" i="2" s="1"/>
  <c r="J45" i="2" s="1"/>
  <c r="E41" i="2" l="1"/>
  <c r="H39" i="2"/>
  <c r="J28" i="1"/>
  <c r="E39" i="1"/>
  <c r="E45" i="2" l="1"/>
  <c r="H45" i="2" s="1"/>
  <c r="H41" i="2"/>
  <c r="E41" i="1"/>
  <c r="J39" i="1"/>
  <c r="J41" i="1" l="1"/>
  <c r="E45" i="1"/>
  <c r="J45" i="1" s="1"/>
</calcChain>
</file>

<file path=xl/sharedStrings.xml><?xml version="1.0" encoding="utf-8"?>
<sst xmlns="http://schemas.openxmlformats.org/spreadsheetml/2006/main" count="120" uniqueCount="61">
  <si>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</si>
  <si>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事業活動内訳表</t>
    <phoneticPr fontId="4"/>
  </si>
  <si>
    <t>（自）平成31年4月1日  （至）平成32年3月31日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</si>
  <si>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</si>
  <si>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</si>
  <si>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特別養護老人ホームやすらぎ園</t>
    <phoneticPr fontId="8"/>
  </si>
  <si>
    <t>ケアハウスやすらぎ</t>
    <phoneticPr fontId="8"/>
  </si>
  <si>
    <t>グループホームむつみあい</t>
    <phoneticPr fontId="8"/>
  </si>
  <si>
    <t>本部</t>
    <phoneticPr fontId="8"/>
  </si>
  <si>
    <t>グループホームなごみ筒井</t>
    <phoneticPr fontId="8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</si>
  <si>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</si>
  <si>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</si>
  <si>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</si>
  <si>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サービス活動増減の部</t>
  </si>
  <si>
    <t>収益</t>
  </si>
  <si>
    <t>介護保険事業収益</t>
  </si>
  <si>
    <t>老人福祉事業収益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</si>
  <si>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</si>
  <si>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</si>
  <si>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</si>
  <si>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</si>
  <si>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</si>
  <si>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</si>
  <si>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</si>
  <si>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</si>
  <si>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</si>
  <si>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</si>
  <si>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</si>
  <si>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</si>
  <si>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</si>
  <si>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</si>
  <si>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</si>
  <si>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</si>
  <si>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</si>
  <si>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</si>
  <si>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</si>
  <si>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</si>
  <si>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</si>
  <si>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</si>
  <si>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</si>
  <si>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サービス区分間繰入金収益</t>
  </si>
  <si>
    <t>拠点区分間繰入金収益</t>
  </si>
  <si>
    <t>特別収益計（８）</t>
  </si>
  <si>
    <t>固定資産売却損・処分損</t>
  </si>
  <si>
    <t>国庫補助金等特別積立金積立額</t>
  </si>
  <si>
    <t>サービス区分間繰入金費用</t>
  </si>
  <si>
    <t>拠点区分間繰入金費用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</si>
  <si>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</si>
  <si>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</si>
  <si>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</si>
  <si>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</si>
  <si>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</si>
  <si>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</si>
  <si>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</si>
  <si>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</si>
  <si>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</si>
  <si>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</si>
  <si>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公益事業  事業活動内訳表</t>
    <phoneticPr fontId="4"/>
  </si>
  <si>
    <t>訪問入浴介護事業</t>
    <phoneticPr fontId="8"/>
  </si>
  <si>
    <t>老人居宅介護支援事業</t>
    <phoneticPr fontId="8"/>
  </si>
  <si>
    <t>地域支援事業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</si>
</sst>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horizontal="left" vertical="top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textRotation="255"/>
    </xf>
    <xf numFmtId="0" fontId="7" fillId="0" borderId="5" xfId="2" applyFont="1" applyBorder="1" applyAlignment="1">
      <alignment horizontal="left" vertical="top" shrinkToFit="1"/>
    </xf>
    <xf numFmtId="176" fontId="10" fillId="0" borderId="5" xfId="2" applyNumberFormat="1" applyFont="1" applyBorder="1" applyAlignment="1" applyProtection="1">
      <alignment vertical="top" shrinkToFit="1"/>
      <protection locked="0"/>
    </xf>
    <xf numFmtId="176" fontId="10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horizontal="left" vertical="center" textRotation="255"/>
    </xf>
    <xf numFmtId="0" fontId="7" fillId="0" borderId="6" xfId="2" applyFont="1" applyBorder="1" applyAlignment="1">
      <alignment horizontal="left" vertical="top" shrinkToFit="1"/>
    </xf>
    <xf numFmtId="176" fontId="10" fillId="0" borderId="6" xfId="2" applyNumberFormat="1" applyFont="1" applyBorder="1" applyAlignment="1" applyProtection="1">
      <alignment vertical="top" shrinkToFit="1"/>
      <protection locked="0"/>
    </xf>
    <xf numFmtId="176" fontId="10" fillId="0" borderId="6" xfId="0" applyNumberFormat="1" applyFont="1" applyBorder="1" applyProtection="1">
      <alignment vertical="center"/>
      <protection locked="0"/>
    </xf>
    <xf numFmtId="176" fontId="10" fillId="0" borderId="7" xfId="0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top" shrinkToFit="1"/>
    </xf>
    <xf numFmtId="176" fontId="10" fillId="0" borderId="4" xfId="2" applyNumberFormat="1" applyFont="1" applyBorder="1" applyAlignment="1" applyProtection="1">
      <alignment vertical="top" shrinkToFit="1"/>
      <protection locked="0"/>
    </xf>
    <xf numFmtId="176" fontId="10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10" fillId="0" borderId="3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 shrinkToFit="1"/>
    </xf>
    <xf numFmtId="176" fontId="10" fillId="0" borderId="8" xfId="2" applyNumberFormat="1" applyFont="1" applyBorder="1" applyAlignment="1" applyProtection="1">
      <alignment vertical="center" shrinkToFit="1"/>
      <protection locked="0"/>
    </xf>
    <xf numFmtId="0" fontId="7" fillId="0" borderId="2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10" fillId="0" borderId="10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>
      <alignment horizontal="left" vertical="top"/>
    </xf>
    <xf numFmtId="0" fontId="7" fillId="0" borderId="3" xfId="2" applyFont="1" applyBorder="1" applyAlignment="1">
      <alignment horizontal="left" vertical="top" shrinkToFit="1"/>
    </xf>
    <xf numFmtId="176" fontId="10" fillId="0" borderId="3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 textRotation="255" shrinkToFit="1"/>
    </xf>
    <xf numFmtId="0" fontId="7" fillId="0" borderId="6" xfId="2" applyFont="1" applyBorder="1" applyAlignment="1">
      <alignment vertical="center" textRotation="255" shrinkToFit="1"/>
    </xf>
    <xf numFmtId="0" fontId="7" fillId="0" borderId="7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155F5EBB-96AB-4EA4-BB31-BFF947EECA1B}"/>
    <cellStyle name="標準 3" xfId="1" xr:uid="{1763A882-1B49-4088-B8F5-3C9ABBB0C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91E8-672F-418A-A218-9E78B1A8E08A}">
  <sheetPr>
    <pageSetUpPr fitToPage="1"/>
  </sheetPr>
  <dimension ref="B2:L45"/>
  <sheetViews>
    <sheetView showGridLines="0" workbookViewId="0"/>
  </sheetViews>
  <sheetFormatPr defaultRowHeight="13.5"/>
  <cols>
    <col min="1" max="3" width="2.875" customWidth="1"/>
    <col min="4" max="4" width="57.5" customWidth="1"/>
    <col min="5" max="12" width="20.75" customWidth="1"/>
  </cols>
  <sheetData>
    <row r="2" spans="2:12" ht="21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0</v>
      </c>
    </row>
    <row r="3" spans="2:12" ht="21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4.25">
      <c r="B4" s="5"/>
      <c r="C4" s="5"/>
      <c r="D4" s="5"/>
      <c r="E4" s="5"/>
      <c r="F4" s="5"/>
      <c r="G4" s="5"/>
      <c r="H4" s="5"/>
      <c r="I4" s="5"/>
      <c r="J4" s="5"/>
      <c r="K4" s="2"/>
      <c r="L4" s="2"/>
    </row>
    <row r="5" spans="2:12" ht="21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ht="15.75">
      <c r="B6" s="7"/>
      <c r="C6" s="7"/>
      <c r="D6" s="7"/>
      <c r="E6" s="7"/>
      <c r="F6" s="7"/>
      <c r="G6" s="7"/>
      <c r="H6" s="7"/>
      <c r="I6" s="7"/>
      <c r="J6" s="2"/>
      <c r="K6" s="2"/>
      <c r="L6" s="7" t="s">
        <v>3</v>
      </c>
    </row>
    <row r="7" spans="2:12" ht="42.75">
      <c r="B7" s="8" t="s">
        <v>4</v>
      </c>
      <c r="C7" s="9"/>
      <c r="D7" s="10"/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2" t="s">
        <v>10</v>
      </c>
      <c r="K7" s="12" t="s">
        <v>11</v>
      </c>
      <c r="L7" s="12" t="s">
        <v>12</v>
      </c>
    </row>
    <row r="8" spans="2:12" ht="14.25">
      <c r="B8" s="13" t="s">
        <v>13</v>
      </c>
      <c r="C8" s="13" t="s">
        <v>14</v>
      </c>
      <c r="D8" s="14" t="s">
        <v>15</v>
      </c>
      <c r="E8" s="15">
        <v>427856025</v>
      </c>
      <c r="F8" s="15"/>
      <c r="G8" s="15">
        <v>89639405</v>
      </c>
      <c r="H8" s="15">
        <v>402791</v>
      </c>
      <c r="I8" s="15"/>
      <c r="J8" s="15">
        <f>+E8+F8+G8+H8+I8</f>
        <v>517898221</v>
      </c>
      <c r="K8" s="16"/>
      <c r="L8" s="15">
        <f>J8-ABS(K8)</f>
        <v>517898221</v>
      </c>
    </row>
    <row r="9" spans="2:12" ht="14.25">
      <c r="B9" s="17"/>
      <c r="C9" s="17"/>
      <c r="D9" s="18" t="s">
        <v>16</v>
      </c>
      <c r="E9" s="19"/>
      <c r="F9" s="19">
        <v>24553672</v>
      </c>
      <c r="G9" s="19"/>
      <c r="H9" s="19"/>
      <c r="I9" s="19"/>
      <c r="J9" s="19">
        <f t="shared" ref="J9:J45" si="0">+E9+F9+G9+H9+I9</f>
        <v>24553672</v>
      </c>
      <c r="K9" s="20"/>
      <c r="L9" s="19">
        <f t="shared" ref="L9:L44" si="1">J9-ABS(K9)</f>
        <v>24553672</v>
      </c>
    </row>
    <row r="10" spans="2:12" ht="14.25">
      <c r="B10" s="17"/>
      <c r="C10" s="17"/>
      <c r="D10" s="18" t="s">
        <v>17</v>
      </c>
      <c r="E10" s="19">
        <v>375000</v>
      </c>
      <c r="F10" s="19"/>
      <c r="G10" s="19"/>
      <c r="H10" s="19">
        <v>95000</v>
      </c>
      <c r="I10" s="19"/>
      <c r="J10" s="19">
        <f t="shared" si="0"/>
        <v>470000</v>
      </c>
      <c r="K10" s="21"/>
      <c r="L10" s="19">
        <f t="shared" si="1"/>
        <v>470000</v>
      </c>
    </row>
    <row r="11" spans="2:12" ht="14.25">
      <c r="B11" s="17"/>
      <c r="C11" s="22"/>
      <c r="D11" s="23" t="s">
        <v>18</v>
      </c>
      <c r="E11" s="24">
        <f>+E8+E9+E10</f>
        <v>428231025</v>
      </c>
      <c r="F11" s="24">
        <f>+F8+F9+F10</f>
        <v>24553672</v>
      </c>
      <c r="G11" s="24">
        <f>+G8+G9+G10</f>
        <v>89639405</v>
      </c>
      <c r="H11" s="24">
        <f>+H8+H9+H10</f>
        <v>497791</v>
      </c>
      <c r="I11" s="24">
        <f>+I8+I9+I10</f>
        <v>0</v>
      </c>
      <c r="J11" s="24">
        <f t="shared" si="0"/>
        <v>542921893</v>
      </c>
      <c r="K11" s="25">
        <f>+K8+K9+K10</f>
        <v>0</v>
      </c>
      <c r="L11" s="24">
        <f t="shared" si="1"/>
        <v>542921893</v>
      </c>
    </row>
    <row r="12" spans="2:12" ht="14.25">
      <c r="B12" s="17"/>
      <c r="C12" s="13" t="s">
        <v>19</v>
      </c>
      <c r="D12" s="18" t="s">
        <v>20</v>
      </c>
      <c r="E12" s="19">
        <v>281626356</v>
      </c>
      <c r="F12" s="19">
        <v>10358218</v>
      </c>
      <c r="G12" s="19">
        <v>62972624</v>
      </c>
      <c r="H12" s="19">
        <v>1320000</v>
      </c>
      <c r="I12" s="19"/>
      <c r="J12" s="19">
        <f t="shared" si="0"/>
        <v>356277198</v>
      </c>
      <c r="K12" s="16"/>
      <c r="L12" s="19">
        <f t="shared" si="1"/>
        <v>356277198</v>
      </c>
    </row>
    <row r="13" spans="2:12" ht="14.25">
      <c r="B13" s="17"/>
      <c r="C13" s="17"/>
      <c r="D13" s="18" t="s">
        <v>21</v>
      </c>
      <c r="E13" s="19">
        <v>75179169</v>
      </c>
      <c r="F13" s="19">
        <v>4909456</v>
      </c>
      <c r="G13" s="19">
        <v>12632396</v>
      </c>
      <c r="H13" s="19">
        <v>249525</v>
      </c>
      <c r="I13" s="19"/>
      <c r="J13" s="19">
        <f t="shared" si="0"/>
        <v>92970546</v>
      </c>
      <c r="K13" s="20"/>
      <c r="L13" s="19">
        <f t="shared" si="1"/>
        <v>92970546</v>
      </c>
    </row>
    <row r="14" spans="2:12" ht="14.25">
      <c r="B14" s="17"/>
      <c r="C14" s="17"/>
      <c r="D14" s="18" t="s">
        <v>22</v>
      </c>
      <c r="E14" s="19">
        <v>45753678</v>
      </c>
      <c r="F14" s="19">
        <v>7261020</v>
      </c>
      <c r="G14" s="19">
        <v>7165420</v>
      </c>
      <c r="H14" s="19">
        <v>509202</v>
      </c>
      <c r="I14" s="19"/>
      <c r="J14" s="19">
        <f t="shared" si="0"/>
        <v>60689320</v>
      </c>
      <c r="K14" s="20"/>
      <c r="L14" s="19">
        <f t="shared" si="1"/>
        <v>60689320</v>
      </c>
    </row>
    <row r="15" spans="2:12" ht="14.25">
      <c r="B15" s="17"/>
      <c r="C15" s="17"/>
      <c r="D15" s="18" t="s">
        <v>23</v>
      </c>
      <c r="E15" s="19">
        <v>71969</v>
      </c>
      <c r="F15" s="19"/>
      <c r="G15" s="19"/>
      <c r="H15" s="19"/>
      <c r="I15" s="19"/>
      <c r="J15" s="19">
        <f t="shared" si="0"/>
        <v>71969</v>
      </c>
      <c r="K15" s="20"/>
      <c r="L15" s="19">
        <f t="shared" si="1"/>
        <v>71969</v>
      </c>
    </row>
    <row r="16" spans="2:12" ht="14.25">
      <c r="B16" s="17"/>
      <c r="C16" s="17"/>
      <c r="D16" s="18" t="s">
        <v>24</v>
      </c>
      <c r="E16" s="19">
        <v>35559599</v>
      </c>
      <c r="F16" s="19">
        <v>965417</v>
      </c>
      <c r="G16" s="19">
        <v>4037710</v>
      </c>
      <c r="H16" s="19">
        <v>2125740</v>
      </c>
      <c r="I16" s="19"/>
      <c r="J16" s="19">
        <f t="shared" si="0"/>
        <v>42688466</v>
      </c>
      <c r="K16" s="20"/>
      <c r="L16" s="19">
        <f t="shared" si="1"/>
        <v>42688466</v>
      </c>
    </row>
    <row r="17" spans="2:12" ht="14.25">
      <c r="B17" s="17"/>
      <c r="C17" s="17"/>
      <c r="D17" s="18" t="s">
        <v>25</v>
      </c>
      <c r="E17" s="19">
        <v>-26638684</v>
      </c>
      <c r="F17" s="19"/>
      <c r="G17" s="19">
        <v>-837364</v>
      </c>
      <c r="H17" s="19"/>
      <c r="I17" s="19"/>
      <c r="J17" s="19">
        <f t="shared" si="0"/>
        <v>-27476048</v>
      </c>
      <c r="K17" s="21"/>
      <c r="L17" s="19">
        <f t="shared" si="1"/>
        <v>-27476048</v>
      </c>
    </row>
    <row r="18" spans="2:12" ht="14.25">
      <c r="B18" s="17"/>
      <c r="C18" s="22"/>
      <c r="D18" s="23" t="s">
        <v>26</v>
      </c>
      <c r="E18" s="24">
        <f>+E12+E13+E14+E15+E16+E17</f>
        <v>411552087</v>
      </c>
      <c r="F18" s="24">
        <f>+F12+F13+F14+F15+F16+F17</f>
        <v>23494111</v>
      </c>
      <c r="G18" s="24">
        <f>+G12+G13+G14+G15+G16+G17</f>
        <v>85970786</v>
      </c>
      <c r="H18" s="24">
        <f>+H12+H13+H14+H15+H16+H17</f>
        <v>4204467</v>
      </c>
      <c r="I18" s="24">
        <f>+I12+I13+I14+I15+I16+I17</f>
        <v>0</v>
      </c>
      <c r="J18" s="24">
        <f t="shared" si="0"/>
        <v>525221451</v>
      </c>
      <c r="K18" s="25">
        <f>+K12+K13+K14+K15+K16+K17</f>
        <v>0</v>
      </c>
      <c r="L18" s="24">
        <f t="shared" si="1"/>
        <v>525221451</v>
      </c>
    </row>
    <row r="19" spans="2:12" ht="14.25">
      <c r="B19" s="22"/>
      <c r="C19" s="26" t="s">
        <v>27</v>
      </c>
      <c r="D19" s="27"/>
      <c r="E19" s="28">
        <f xml:space="preserve"> +E11 - E18</f>
        <v>16678938</v>
      </c>
      <c r="F19" s="28">
        <f xml:space="preserve"> +F11 - F18</f>
        <v>1059561</v>
      </c>
      <c r="G19" s="28">
        <f xml:space="preserve"> +G11 - G18</f>
        <v>3668619</v>
      </c>
      <c r="H19" s="28">
        <f xml:space="preserve"> +H11 - H18</f>
        <v>-3706676</v>
      </c>
      <c r="I19" s="28">
        <f xml:space="preserve"> +I11 - I18</f>
        <v>0</v>
      </c>
      <c r="J19" s="28">
        <f t="shared" si="0"/>
        <v>17700442</v>
      </c>
      <c r="K19" s="25">
        <f xml:space="preserve"> +K11 - K18</f>
        <v>0</v>
      </c>
      <c r="L19" s="28">
        <f>L11-L18</f>
        <v>17700442</v>
      </c>
    </row>
    <row r="20" spans="2:12" ht="14.25">
      <c r="B20" s="13" t="s">
        <v>28</v>
      </c>
      <c r="C20" s="13" t="s">
        <v>14</v>
      </c>
      <c r="D20" s="18" t="s">
        <v>29</v>
      </c>
      <c r="E20" s="19"/>
      <c r="F20" s="19"/>
      <c r="G20" s="19"/>
      <c r="H20" s="19">
        <v>83218</v>
      </c>
      <c r="I20" s="19"/>
      <c r="J20" s="19">
        <f t="shared" si="0"/>
        <v>83218</v>
      </c>
      <c r="K20" s="16"/>
      <c r="L20" s="19">
        <f t="shared" si="1"/>
        <v>83218</v>
      </c>
    </row>
    <row r="21" spans="2:12" ht="14.25">
      <c r="B21" s="17"/>
      <c r="C21" s="17"/>
      <c r="D21" s="18" t="s">
        <v>30</v>
      </c>
      <c r="E21" s="19">
        <v>4123</v>
      </c>
      <c r="F21" s="19"/>
      <c r="G21" s="19">
        <v>33</v>
      </c>
      <c r="H21" s="19">
        <v>2840</v>
      </c>
      <c r="I21" s="19"/>
      <c r="J21" s="19">
        <f t="shared" si="0"/>
        <v>6996</v>
      </c>
      <c r="K21" s="20"/>
      <c r="L21" s="19">
        <f t="shared" si="1"/>
        <v>6996</v>
      </c>
    </row>
    <row r="22" spans="2:12" ht="14.25">
      <c r="B22" s="17"/>
      <c r="C22" s="17"/>
      <c r="D22" s="18" t="s">
        <v>31</v>
      </c>
      <c r="E22" s="19">
        <v>5230785</v>
      </c>
      <c r="F22" s="19">
        <v>7277</v>
      </c>
      <c r="G22" s="19">
        <v>170884</v>
      </c>
      <c r="H22" s="19">
        <v>33818</v>
      </c>
      <c r="I22" s="19"/>
      <c r="J22" s="19">
        <f t="shared" si="0"/>
        <v>5442764</v>
      </c>
      <c r="K22" s="21"/>
      <c r="L22" s="19">
        <f t="shared" si="1"/>
        <v>5442764</v>
      </c>
    </row>
    <row r="23" spans="2:12" ht="14.25">
      <c r="B23" s="17"/>
      <c r="C23" s="22"/>
      <c r="D23" s="23" t="s">
        <v>32</v>
      </c>
      <c r="E23" s="24">
        <f>+E20+E21+E22</f>
        <v>5234908</v>
      </c>
      <c r="F23" s="24">
        <f>+F20+F21+F22</f>
        <v>7277</v>
      </c>
      <c r="G23" s="24">
        <f>+G20+G21+G22</f>
        <v>170917</v>
      </c>
      <c r="H23" s="24">
        <f>+H20+H21+H22</f>
        <v>119876</v>
      </c>
      <c r="I23" s="24">
        <f>+I20+I21+I22</f>
        <v>0</v>
      </c>
      <c r="J23" s="24">
        <f t="shared" si="0"/>
        <v>5532978</v>
      </c>
      <c r="K23" s="25">
        <f>+K20+K21+K22</f>
        <v>0</v>
      </c>
      <c r="L23" s="24">
        <f t="shared" si="1"/>
        <v>5532978</v>
      </c>
    </row>
    <row r="24" spans="2:12" ht="14.25">
      <c r="B24" s="17"/>
      <c r="C24" s="13" t="s">
        <v>19</v>
      </c>
      <c r="D24" s="18" t="s">
        <v>33</v>
      </c>
      <c r="E24" s="19">
        <v>345120</v>
      </c>
      <c r="F24" s="19"/>
      <c r="G24" s="19">
        <v>1318202</v>
      </c>
      <c r="H24" s="19"/>
      <c r="I24" s="19"/>
      <c r="J24" s="19">
        <f t="shared" si="0"/>
        <v>1663322</v>
      </c>
      <c r="K24" s="16"/>
      <c r="L24" s="19">
        <f t="shared" si="1"/>
        <v>1663322</v>
      </c>
    </row>
    <row r="25" spans="2:12" ht="14.25">
      <c r="B25" s="17"/>
      <c r="C25" s="17"/>
      <c r="D25" s="18" t="s">
        <v>34</v>
      </c>
      <c r="E25" s="19">
        <v>1167685</v>
      </c>
      <c r="F25" s="19">
        <v>900</v>
      </c>
      <c r="G25" s="19"/>
      <c r="H25" s="19">
        <v>1223866</v>
      </c>
      <c r="I25" s="19"/>
      <c r="J25" s="19">
        <f t="shared" si="0"/>
        <v>2392451</v>
      </c>
      <c r="K25" s="21"/>
      <c r="L25" s="19">
        <f t="shared" si="1"/>
        <v>2392451</v>
      </c>
    </row>
    <row r="26" spans="2:12" ht="14.25">
      <c r="B26" s="17"/>
      <c r="C26" s="22"/>
      <c r="D26" s="23" t="s">
        <v>35</v>
      </c>
      <c r="E26" s="24">
        <f>+E24+E25</f>
        <v>1512805</v>
      </c>
      <c r="F26" s="24">
        <f>+F24+F25</f>
        <v>900</v>
      </c>
      <c r="G26" s="24">
        <f>+G24+G25</f>
        <v>1318202</v>
      </c>
      <c r="H26" s="24">
        <f>+H24+H25</f>
        <v>1223866</v>
      </c>
      <c r="I26" s="24">
        <f>+I24+I25</f>
        <v>0</v>
      </c>
      <c r="J26" s="24">
        <f t="shared" si="0"/>
        <v>4055773</v>
      </c>
      <c r="K26" s="25">
        <f>+K24+K25</f>
        <v>0</v>
      </c>
      <c r="L26" s="24">
        <f t="shared" si="1"/>
        <v>4055773</v>
      </c>
    </row>
    <row r="27" spans="2:12" ht="14.25">
      <c r="B27" s="22"/>
      <c r="C27" s="26" t="s">
        <v>36</v>
      </c>
      <c r="D27" s="29"/>
      <c r="E27" s="30">
        <f xml:space="preserve"> +E23 - E26</f>
        <v>3722103</v>
      </c>
      <c r="F27" s="30">
        <f xml:space="preserve"> +F23 - F26</f>
        <v>6377</v>
      </c>
      <c r="G27" s="30">
        <f xml:space="preserve"> +G23 - G26</f>
        <v>-1147285</v>
      </c>
      <c r="H27" s="30">
        <f xml:space="preserve"> +H23 - H26</f>
        <v>-1103990</v>
      </c>
      <c r="I27" s="30">
        <f xml:space="preserve"> +I23 - I26</f>
        <v>0</v>
      </c>
      <c r="J27" s="30">
        <f t="shared" si="0"/>
        <v>1477205</v>
      </c>
      <c r="K27" s="25">
        <f xml:space="preserve"> +K23 - K26</f>
        <v>0</v>
      </c>
      <c r="L27" s="30">
        <f>L23-L26</f>
        <v>1477205</v>
      </c>
    </row>
    <row r="28" spans="2:12" ht="14.25">
      <c r="B28" s="26" t="s">
        <v>37</v>
      </c>
      <c r="C28" s="31"/>
      <c r="D28" s="27"/>
      <c r="E28" s="28">
        <f xml:space="preserve"> +E19 +E27</f>
        <v>20401041</v>
      </c>
      <c r="F28" s="28">
        <f xml:space="preserve"> +F19 +F27</f>
        <v>1065938</v>
      </c>
      <c r="G28" s="28">
        <f xml:space="preserve"> +G19 +G27</f>
        <v>2521334</v>
      </c>
      <c r="H28" s="28">
        <f xml:space="preserve"> +H19 +H27</f>
        <v>-4810666</v>
      </c>
      <c r="I28" s="28">
        <f xml:space="preserve"> +I19 +I27</f>
        <v>0</v>
      </c>
      <c r="J28" s="28">
        <f t="shared" si="0"/>
        <v>19177647</v>
      </c>
      <c r="K28" s="25">
        <f xml:space="preserve"> +K19 +K27</f>
        <v>0</v>
      </c>
      <c r="L28" s="28">
        <f>L19+L27</f>
        <v>19177647</v>
      </c>
    </row>
    <row r="29" spans="2:12" ht="14.25">
      <c r="B29" s="13" t="s">
        <v>38</v>
      </c>
      <c r="C29" s="13" t="s">
        <v>14</v>
      </c>
      <c r="D29" s="18" t="s">
        <v>39</v>
      </c>
      <c r="E29" s="19"/>
      <c r="F29" s="19"/>
      <c r="G29" s="19"/>
      <c r="H29" s="19"/>
      <c r="I29" s="19"/>
      <c r="J29" s="19">
        <f t="shared" si="0"/>
        <v>0</v>
      </c>
      <c r="K29" s="16"/>
      <c r="L29" s="19">
        <f t="shared" si="1"/>
        <v>0</v>
      </c>
    </row>
    <row r="30" spans="2:12" ht="14.25">
      <c r="B30" s="17"/>
      <c r="C30" s="17"/>
      <c r="D30" s="18" t="s">
        <v>40</v>
      </c>
      <c r="E30" s="19">
        <v>19000000</v>
      </c>
      <c r="F30" s="19">
        <v>2000000</v>
      </c>
      <c r="G30" s="19"/>
      <c r="H30" s="19">
        <v>3000000</v>
      </c>
      <c r="I30" s="19">
        <v>238850</v>
      </c>
      <c r="J30" s="19">
        <f t="shared" si="0"/>
        <v>24238850</v>
      </c>
      <c r="K30" s="20"/>
      <c r="L30" s="19">
        <f t="shared" si="1"/>
        <v>24238850</v>
      </c>
    </row>
    <row r="31" spans="2:12" ht="14.25">
      <c r="B31" s="17"/>
      <c r="C31" s="17"/>
      <c r="D31" s="18" t="s">
        <v>41</v>
      </c>
      <c r="E31" s="19"/>
      <c r="F31" s="19"/>
      <c r="G31" s="19"/>
      <c r="H31" s="19"/>
      <c r="I31" s="19"/>
      <c r="J31" s="19">
        <f t="shared" si="0"/>
        <v>0</v>
      </c>
      <c r="K31" s="21"/>
      <c r="L31" s="19">
        <f t="shared" si="1"/>
        <v>0</v>
      </c>
    </row>
    <row r="32" spans="2:12" ht="14.25">
      <c r="B32" s="17"/>
      <c r="C32" s="22"/>
      <c r="D32" s="23" t="s">
        <v>42</v>
      </c>
      <c r="E32" s="24">
        <f>+E29+E30+E31</f>
        <v>19000000</v>
      </c>
      <c r="F32" s="24">
        <f>+F29+F30+F31</f>
        <v>2000000</v>
      </c>
      <c r="G32" s="24">
        <f>+G29+G30+G31</f>
        <v>0</v>
      </c>
      <c r="H32" s="24">
        <f>+H29+H30+H31</f>
        <v>3000000</v>
      </c>
      <c r="I32" s="24">
        <f>+I29+I30+I31</f>
        <v>238850</v>
      </c>
      <c r="J32" s="24">
        <f t="shared" si="0"/>
        <v>24238850</v>
      </c>
      <c r="K32" s="25">
        <f>+K29+K30+K31</f>
        <v>0</v>
      </c>
      <c r="L32" s="24">
        <f t="shared" si="1"/>
        <v>24238850</v>
      </c>
    </row>
    <row r="33" spans="2:12" ht="14.25">
      <c r="B33" s="17"/>
      <c r="C33" s="13" t="s">
        <v>19</v>
      </c>
      <c r="D33" s="18" t="s">
        <v>43</v>
      </c>
      <c r="E33" s="19"/>
      <c r="F33" s="19"/>
      <c r="G33" s="19"/>
      <c r="H33" s="19"/>
      <c r="I33" s="19"/>
      <c r="J33" s="19">
        <f t="shared" si="0"/>
        <v>0</v>
      </c>
      <c r="K33" s="16"/>
      <c r="L33" s="19">
        <f t="shared" si="1"/>
        <v>0</v>
      </c>
    </row>
    <row r="34" spans="2:12" ht="14.25">
      <c r="B34" s="17"/>
      <c r="C34" s="17"/>
      <c r="D34" s="18" t="s">
        <v>44</v>
      </c>
      <c r="E34" s="19"/>
      <c r="F34" s="19"/>
      <c r="G34" s="19"/>
      <c r="H34" s="19"/>
      <c r="I34" s="19"/>
      <c r="J34" s="19">
        <f t="shared" si="0"/>
        <v>0</v>
      </c>
      <c r="K34" s="20"/>
      <c r="L34" s="19">
        <f t="shared" si="1"/>
        <v>0</v>
      </c>
    </row>
    <row r="35" spans="2:12" ht="14.25">
      <c r="B35" s="17"/>
      <c r="C35" s="17"/>
      <c r="D35" s="18" t="s">
        <v>45</v>
      </c>
      <c r="E35" s="19">
        <v>29000000</v>
      </c>
      <c r="F35" s="19">
        <v>2000000</v>
      </c>
      <c r="G35" s="19"/>
      <c r="H35" s="19">
        <v>238850</v>
      </c>
      <c r="I35" s="19"/>
      <c r="J35" s="19">
        <f t="shared" si="0"/>
        <v>31238850</v>
      </c>
      <c r="K35" s="20"/>
      <c r="L35" s="19">
        <f t="shared" si="1"/>
        <v>31238850</v>
      </c>
    </row>
    <row r="36" spans="2:12" ht="14.25">
      <c r="B36" s="17"/>
      <c r="C36" s="17"/>
      <c r="D36" s="18" t="s">
        <v>46</v>
      </c>
      <c r="E36" s="19"/>
      <c r="F36" s="19"/>
      <c r="G36" s="19"/>
      <c r="H36" s="19"/>
      <c r="I36" s="19"/>
      <c r="J36" s="19">
        <f t="shared" si="0"/>
        <v>0</v>
      </c>
      <c r="K36" s="21"/>
      <c r="L36" s="19">
        <f t="shared" si="1"/>
        <v>0</v>
      </c>
    </row>
    <row r="37" spans="2:12" ht="14.25">
      <c r="B37" s="17"/>
      <c r="C37" s="22"/>
      <c r="D37" s="23" t="s">
        <v>47</v>
      </c>
      <c r="E37" s="24">
        <f>+E33+E34+E35+E36</f>
        <v>29000000</v>
      </c>
      <c r="F37" s="24">
        <f>+F33+F34+F35+F36</f>
        <v>2000000</v>
      </c>
      <c r="G37" s="24">
        <f>+G33+G34+G35+G36</f>
        <v>0</v>
      </c>
      <c r="H37" s="24">
        <f>+H33+H34+H35+H36</f>
        <v>238850</v>
      </c>
      <c r="I37" s="24">
        <f>+I33+I34+I35+I36</f>
        <v>0</v>
      </c>
      <c r="J37" s="24">
        <f t="shared" si="0"/>
        <v>31238850</v>
      </c>
      <c r="K37" s="25">
        <f>+K33+K34+K35+K36</f>
        <v>0</v>
      </c>
      <c r="L37" s="24">
        <f t="shared" si="1"/>
        <v>31238850</v>
      </c>
    </row>
    <row r="38" spans="2:12" ht="14.25">
      <c r="B38" s="22"/>
      <c r="C38" s="32" t="s">
        <v>48</v>
      </c>
      <c r="D38" s="33"/>
      <c r="E38" s="34">
        <f xml:space="preserve"> +E32 - E37</f>
        <v>-10000000</v>
      </c>
      <c r="F38" s="34">
        <f xml:space="preserve"> +F32 - F37</f>
        <v>0</v>
      </c>
      <c r="G38" s="34">
        <f xml:space="preserve"> +G32 - G37</f>
        <v>0</v>
      </c>
      <c r="H38" s="34">
        <f xml:space="preserve"> +H32 - H37</f>
        <v>2761150</v>
      </c>
      <c r="I38" s="34">
        <f xml:space="preserve"> +I32 - I37</f>
        <v>238850</v>
      </c>
      <c r="J38" s="34">
        <f t="shared" si="0"/>
        <v>-7000000</v>
      </c>
      <c r="K38" s="25">
        <f xml:space="preserve"> +K32 - K37</f>
        <v>0</v>
      </c>
      <c r="L38" s="34">
        <f>L32-L37</f>
        <v>-7000000</v>
      </c>
    </row>
    <row r="39" spans="2:12" ht="14.25">
      <c r="B39" s="26" t="s">
        <v>49</v>
      </c>
      <c r="C39" s="35"/>
      <c r="D39" s="36"/>
      <c r="E39" s="37">
        <f xml:space="preserve"> +E28 +E38</f>
        <v>10401041</v>
      </c>
      <c r="F39" s="37">
        <f xml:space="preserve"> +F28 +F38</f>
        <v>1065938</v>
      </c>
      <c r="G39" s="37">
        <f xml:space="preserve"> +G28 +G38</f>
        <v>2521334</v>
      </c>
      <c r="H39" s="37">
        <f xml:space="preserve"> +H28 +H38</f>
        <v>-2049516</v>
      </c>
      <c r="I39" s="37">
        <f xml:space="preserve"> +I28 +I38</f>
        <v>238850</v>
      </c>
      <c r="J39" s="37">
        <f t="shared" si="0"/>
        <v>12177647</v>
      </c>
      <c r="K39" s="25">
        <f xml:space="preserve"> +K28 +K38</f>
        <v>0</v>
      </c>
      <c r="L39" s="37">
        <f>L28+L38</f>
        <v>12177647</v>
      </c>
    </row>
    <row r="40" spans="2:12" ht="14.25">
      <c r="B40" s="38" t="s">
        <v>50</v>
      </c>
      <c r="C40" s="35" t="s">
        <v>51</v>
      </c>
      <c r="D40" s="36"/>
      <c r="E40" s="37">
        <v>356359484</v>
      </c>
      <c r="F40" s="37">
        <v>27187164</v>
      </c>
      <c r="G40" s="37">
        <v>42367461</v>
      </c>
      <c r="H40" s="37">
        <v>66236409</v>
      </c>
      <c r="I40" s="37"/>
      <c r="J40" s="37">
        <f t="shared" si="0"/>
        <v>492150518</v>
      </c>
      <c r="K40" s="25"/>
      <c r="L40" s="37">
        <f t="shared" si="1"/>
        <v>492150518</v>
      </c>
    </row>
    <row r="41" spans="2:12" ht="14.25">
      <c r="B41" s="39"/>
      <c r="C41" s="35" t="s">
        <v>52</v>
      </c>
      <c r="D41" s="36"/>
      <c r="E41" s="37">
        <f xml:space="preserve"> +E39 +E40</f>
        <v>366760525</v>
      </c>
      <c r="F41" s="37">
        <f xml:space="preserve"> +F39 +F40</f>
        <v>28253102</v>
      </c>
      <c r="G41" s="37">
        <f xml:space="preserve"> +G39 +G40</f>
        <v>44888795</v>
      </c>
      <c r="H41" s="37">
        <f xml:space="preserve"> +H39 +H40</f>
        <v>64186893</v>
      </c>
      <c r="I41" s="37">
        <f xml:space="preserve"> +I39 +I40</f>
        <v>238850</v>
      </c>
      <c r="J41" s="37">
        <f t="shared" si="0"/>
        <v>504328165</v>
      </c>
      <c r="K41" s="25">
        <f xml:space="preserve"> +K39 +K40</f>
        <v>0</v>
      </c>
      <c r="L41" s="37">
        <f>L39+L40</f>
        <v>504328165</v>
      </c>
    </row>
    <row r="42" spans="2:12" ht="14.25">
      <c r="B42" s="39"/>
      <c r="C42" s="35" t="s">
        <v>53</v>
      </c>
      <c r="D42" s="36"/>
      <c r="E42" s="37"/>
      <c r="F42" s="37"/>
      <c r="G42" s="37"/>
      <c r="H42" s="37"/>
      <c r="I42" s="37"/>
      <c r="J42" s="37">
        <f t="shared" si="0"/>
        <v>0</v>
      </c>
      <c r="K42" s="25"/>
      <c r="L42" s="37">
        <f t="shared" si="1"/>
        <v>0</v>
      </c>
    </row>
    <row r="43" spans="2:12" ht="14.25">
      <c r="B43" s="39"/>
      <c r="C43" s="35" t="s">
        <v>54</v>
      </c>
      <c r="D43" s="36"/>
      <c r="E43" s="37">
        <v>11200000</v>
      </c>
      <c r="F43" s="37"/>
      <c r="G43" s="37"/>
      <c r="H43" s="37"/>
      <c r="I43" s="37"/>
      <c r="J43" s="37">
        <f t="shared" si="0"/>
        <v>11200000</v>
      </c>
      <c r="K43" s="25"/>
      <c r="L43" s="37">
        <f t="shared" si="1"/>
        <v>11200000</v>
      </c>
    </row>
    <row r="44" spans="2:12" ht="14.25">
      <c r="B44" s="39"/>
      <c r="C44" s="35" t="s">
        <v>55</v>
      </c>
      <c r="D44" s="36"/>
      <c r="E44" s="37">
        <v>9200000</v>
      </c>
      <c r="F44" s="37"/>
      <c r="G44" s="37"/>
      <c r="H44" s="37"/>
      <c r="I44" s="37"/>
      <c r="J44" s="37">
        <f t="shared" si="0"/>
        <v>9200000</v>
      </c>
      <c r="K44" s="25"/>
      <c r="L44" s="37">
        <f t="shared" si="1"/>
        <v>9200000</v>
      </c>
    </row>
    <row r="45" spans="2:12" ht="14.25">
      <c r="B45" s="40"/>
      <c r="C45" s="35" t="s">
        <v>56</v>
      </c>
      <c r="D45" s="36"/>
      <c r="E45" s="37">
        <f xml:space="preserve"> +E41 +E42 +E43 - E44</f>
        <v>368760525</v>
      </c>
      <c r="F45" s="37">
        <f xml:space="preserve"> +F41 +F42 +F43 - F44</f>
        <v>28253102</v>
      </c>
      <c r="G45" s="37">
        <f xml:space="preserve"> +G41 +G42 +G43 - G44</f>
        <v>44888795</v>
      </c>
      <c r="H45" s="37">
        <f xml:space="preserve"> +H41 +H42 +H43 - H44</f>
        <v>64186893</v>
      </c>
      <c r="I45" s="37">
        <f xml:space="preserve"> +I41 +I42 +I43 - I44</f>
        <v>238850</v>
      </c>
      <c r="J45" s="37">
        <f t="shared" si="0"/>
        <v>506328165</v>
      </c>
      <c r="K45" s="25">
        <f xml:space="preserve"> +K41 +K42 +K43 - K44</f>
        <v>0</v>
      </c>
      <c r="L45" s="37">
        <f>L41+L42+L43-L44</f>
        <v>506328165</v>
      </c>
    </row>
  </sheetData>
  <mergeCells count="13">
    <mergeCell ref="B40:B45"/>
    <mergeCell ref="B20:B27"/>
    <mergeCell ref="C20:C23"/>
    <mergeCell ref="C24:C26"/>
    <mergeCell ref="B29:B38"/>
    <mergeCell ref="C29:C32"/>
    <mergeCell ref="C33:C37"/>
    <mergeCell ref="B3:L3"/>
    <mergeCell ref="B5:L5"/>
    <mergeCell ref="B7:D7"/>
    <mergeCell ref="B8:B19"/>
    <mergeCell ref="C8:C11"/>
    <mergeCell ref="C12:C18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AEFA-0C62-4E3A-9C9A-83381475C77D}">
  <sheetPr>
    <pageSetUpPr fitToPage="1"/>
  </sheetPr>
  <dimension ref="B2:J45"/>
  <sheetViews>
    <sheetView showGridLines="0" tabSelected="1" workbookViewId="0"/>
  </sheetViews>
  <sheetFormatPr defaultRowHeight="13.5"/>
  <cols>
    <col min="1" max="3" width="2.875" customWidth="1"/>
    <col min="4" max="4" width="57.5" customWidth="1"/>
    <col min="5" max="10" width="20.75" customWidth="1"/>
  </cols>
  <sheetData>
    <row r="2" spans="2:10" ht="21">
      <c r="B2" s="1"/>
      <c r="C2" s="1"/>
      <c r="D2" s="1"/>
      <c r="E2" s="1"/>
      <c r="F2" s="1"/>
      <c r="G2" s="1"/>
      <c r="H2" s="2"/>
      <c r="I2" s="3"/>
      <c r="J2" s="3" t="s">
        <v>0</v>
      </c>
    </row>
    <row r="3" spans="2:10" ht="21">
      <c r="B3" s="4" t="s">
        <v>57</v>
      </c>
      <c r="C3" s="4"/>
      <c r="D3" s="4"/>
      <c r="E3" s="4"/>
      <c r="F3" s="4"/>
      <c r="G3" s="4"/>
      <c r="H3" s="4"/>
      <c r="I3" s="4"/>
      <c r="J3" s="4"/>
    </row>
    <row r="4" spans="2:10" ht="14.25">
      <c r="B4" s="5"/>
      <c r="C4" s="5"/>
      <c r="D4" s="5"/>
      <c r="E4" s="5"/>
      <c r="F4" s="5"/>
      <c r="G4" s="5"/>
      <c r="H4" s="5"/>
      <c r="I4" s="2"/>
      <c r="J4" s="2"/>
    </row>
    <row r="5" spans="2:10" ht="21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ht="15.75">
      <c r="B6" s="7"/>
      <c r="C6" s="7"/>
      <c r="D6" s="7"/>
      <c r="E6" s="7"/>
      <c r="F6" s="7"/>
      <c r="G6" s="7"/>
      <c r="H6" s="2"/>
      <c r="I6" s="2"/>
      <c r="J6" s="7" t="s">
        <v>3</v>
      </c>
    </row>
    <row r="7" spans="2:10" ht="28.5">
      <c r="B7" s="8" t="s">
        <v>4</v>
      </c>
      <c r="C7" s="9"/>
      <c r="D7" s="10"/>
      <c r="E7" s="11" t="s">
        <v>58</v>
      </c>
      <c r="F7" s="11" t="s">
        <v>59</v>
      </c>
      <c r="G7" s="11" t="s">
        <v>60</v>
      </c>
      <c r="H7" s="12" t="s">
        <v>10</v>
      </c>
      <c r="I7" s="12" t="s">
        <v>11</v>
      </c>
      <c r="J7" s="12" t="s">
        <v>12</v>
      </c>
    </row>
    <row r="8" spans="2:10" ht="14.25">
      <c r="B8" s="13" t="s">
        <v>13</v>
      </c>
      <c r="C8" s="13" t="s">
        <v>14</v>
      </c>
      <c r="D8" s="14" t="s">
        <v>15</v>
      </c>
      <c r="E8" s="15">
        <v>29542531</v>
      </c>
      <c r="F8" s="15">
        <v>9995207</v>
      </c>
      <c r="G8" s="15">
        <v>26212314</v>
      </c>
      <c r="H8" s="15">
        <f>+E8+F8+G8</f>
        <v>65750052</v>
      </c>
      <c r="I8" s="16"/>
      <c r="J8" s="15">
        <f>H8-ABS(I8)</f>
        <v>65750052</v>
      </c>
    </row>
    <row r="9" spans="2:10" ht="14.25">
      <c r="B9" s="17"/>
      <c r="C9" s="17"/>
      <c r="D9" s="18" t="s">
        <v>16</v>
      </c>
      <c r="E9" s="19"/>
      <c r="F9" s="19"/>
      <c r="G9" s="19"/>
      <c r="H9" s="19">
        <f t="shared" ref="H9:H45" si="0">+E9+F9+G9</f>
        <v>0</v>
      </c>
      <c r="I9" s="20"/>
      <c r="J9" s="19">
        <f t="shared" ref="J9:J44" si="1">H9-ABS(I9)</f>
        <v>0</v>
      </c>
    </row>
    <row r="10" spans="2:10" ht="14.25">
      <c r="B10" s="17"/>
      <c r="C10" s="17"/>
      <c r="D10" s="18" t="s">
        <v>17</v>
      </c>
      <c r="E10" s="19"/>
      <c r="F10" s="19"/>
      <c r="G10" s="19"/>
      <c r="H10" s="19">
        <f t="shared" si="0"/>
        <v>0</v>
      </c>
      <c r="I10" s="21"/>
      <c r="J10" s="19">
        <f t="shared" si="1"/>
        <v>0</v>
      </c>
    </row>
    <row r="11" spans="2:10" ht="14.25">
      <c r="B11" s="17"/>
      <c r="C11" s="22"/>
      <c r="D11" s="23" t="s">
        <v>18</v>
      </c>
      <c r="E11" s="24">
        <f>+E8+E9+E10</f>
        <v>29542531</v>
      </c>
      <c r="F11" s="24">
        <f>+F8+F9+F10</f>
        <v>9995207</v>
      </c>
      <c r="G11" s="24">
        <f>+G8+G9+G10</f>
        <v>26212314</v>
      </c>
      <c r="H11" s="24">
        <f t="shared" si="0"/>
        <v>65750052</v>
      </c>
      <c r="I11" s="25">
        <f>+I8+I9+I10</f>
        <v>0</v>
      </c>
      <c r="J11" s="24">
        <f t="shared" si="1"/>
        <v>65750052</v>
      </c>
    </row>
    <row r="12" spans="2:10" ht="14.25">
      <c r="B12" s="17"/>
      <c r="C12" s="13" t="s">
        <v>19</v>
      </c>
      <c r="D12" s="18" t="s">
        <v>20</v>
      </c>
      <c r="E12" s="19">
        <v>23533738</v>
      </c>
      <c r="F12" s="19">
        <v>11331022</v>
      </c>
      <c r="G12" s="19">
        <v>18877692</v>
      </c>
      <c r="H12" s="19">
        <f t="shared" si="0"/>
        <v>53742452</v>
      </c>
      <c r="I12" s="16"/>
      <c r="J12" s="19">
        <f t="shared" si="1"/>
        <v>53742452</v>
      </c>
    </row>
    <row r="13" spans="2:10" ht="14.25">
      <c r="B13" s="17"/>
      <c r="C13" s="17"/>
      <c r="D13" s="18" t="s">
        <v>21</v>
      </c>
      <c r="E13" s="19">
        <v>1218485</v>
      </c>
      <c r="F13" s="19">
        <v>555225</v>
      </c>
      <c r="G13" s="19">
        <v>944177</v>
      </c>
      <c r="H13" s="19">
        <f t="shared" si="0"/>
        <v>2717887</v>
      </c>
      <c r="I13" s="20"/>
      <c r="J13" s="19">
        <f t="shared" si="1"/>
        <v>2717887</v>
      </c>
    </row>
    <row r="14" spans="2:10" ht="14.25">
      <c r="B14" s="17"/>
      <c r="C14" s="17"/>
      <c r="D14" s="18" t="s">
        <v>22</v>
      </c>
      <c r="E14" s="19">
        <v>2624581</v>
      </c>
      <c r="F14" s="19">
        <v>870070</v>
      </c>
      <c r="G14" s="19">
        <v>8452767</v>
      </c>
      <c r="H14" s="19">
        <f t="shared" si="0"/>
        <v>11947418</v>
      </c>
      <c r="I14" s="20"/>
      <c r="J14" s="19">
        <f t="shared" si="1"/>
        <v>11947418</v>
      </c>
    </row>
    <row r="15" spans="2:10" ht="14.25">
      <c r="B15" s="17"/>
      <c r="C15" s="17"/>
      <c r="D15" s="18" t="s">
        <v>23</v>
      </c>
      <c r="E15" s="19"/>
      <c r="F15" s="19"/>
      <c r="G15" s="19"/>
      <c r="H15" s="19">
        <f t="shared" si="0"/>
        <v>0</v>
      </c>
      <c r="I15" s="20"/>
      <c r="J15" s="19">
        <f t="shared" si="1"/>
        <v>0</v>
      </c>
    </row>
    <row r="16" spans="2:10" ht="14.25">
      <c r="B16" s="17"/>
      <c r="C16" s="17"/>
      <c r="D16" s="18" t="s">
        <v>24</v>
      </c>
      <c r="E16" s="19">
        <v>1194392</v>
      </c>
      <c r="F16" s="19"/>
      <c r="G16" s="19">
        <v>51213</v>
      </c>
      <c r="H16" s="19">
        <f t="shared" si="0"/>
        <v>1245605</v>
      </c>
      <c r="I16" s="20"/>
      <c r="J16" s="19">
        <f t="shared" si="1"/>
        <v>1245605</v>
      </c>
    </row>
    <row r="17" spans="2:10" ht="14.25">
      <c r="B17" s="17"/>
      <c r="C17" s="17"/>
      <c r="D17" s="18" t="s">
        <v>25</v>
      </c>
      <c r="E17" s="19">
        <v>-731250</v>
      </c>
      <c r="F17" s="19"/>
      <c r="G17" s="19"/>
      <c r="H17" s="19">
        <f t="shared" si="0"/>
        <v>-731250</v>
      </c>
      <c r="I17" s="21"/>
      <c r="J17" s="19">
        <f t="shared" si="1"/>
        <v>-731250</v>
      </c>
    </row>
    <row r="18" spans="2:10" ht="14.25">
      <c r="B18" s="17"/>
      <c r="C18" s="22"/>
      <c r="D18" s="23" t="s">
        <v>26</v>
      </c>
      <c r="E18" s="24">
        <f>+E12+E13+E14+E15+E16+E17</f>
        <v>27839946</v>
      </c>
      <c r="F18" s="24">
        <f>+F12+F13+F14+F15+F16+F17</f>
        <v>12756317</v>
      </c>
      <c r="G18" s="24">
        <f>+G12+G13+G14+G15+G16+G17</f>
        <v>28325849</v>
      </c>
      <c r="H18" s="24">
        <f t="shared" si="0"/>
        <v>68922112</v>
      </c>
      <c r="I18" s="25">
        <f>+I12+I13+I14+I15+I16+I17</f>
        <v>0</v>
      </c>
      <c r="J18" s="24">
        <f t="shared" si="1"/>
        <v>68922112</v>
      </c>
    </row>
    <row r="19" spans="2:10" ht="14.25">
      <c r="B19" s="22"/>
      <c r="C19" s="26" t="s">
        <v>27</v>
      </c>
      <c r="D19" s="27"/>
      <c r="E19" s="28">
        <f xml:space="preserve"> +E11 - E18</f>
        <v>1702585</v>
      </c>
      <c r="F19" s="28">
        <f xml:space="preserve"> +F11 - F18</f>
        <v>-2761110</v>
      </c>
      <c r="G19" s="28">
        <f xml:space="preserve"> +G11 - G18</f>
        <v>-2113535</v>
      </c>
      <c r="H19" s="28">
        <f t="shared" si="0"/>
        <v>-3172060</v>
      </c>
      <c r="I19" s="25">
        <f xml:space="preserve"> +I11 - I18</f>
        <v>0</v>
      </c>
      <c r="J19" s="28">
        <f>J11-J18</f>
        <v>-3172060</v>
      </c>
    </row>
    <row r="20" spans="2:10" ht="14.25">
      <c r="B20" s="13" t="s">
        <v>28</v>
      </c>
      <c r="C20" s="13" t="s">
        <v>14</v>
      </c>
      <c r="D20" s="18" t="s">
        <v>29</v>
      </c>
      <c r="E20" s="19"/>
      <c r="F20" s="19"/>
      <c r="G20" s="19"/>
      <c r="H20" s="19">
        <f t="shared" si="0"/>
        <v>0</v>
      </c>
      <c r="I20" s="16"/>
      <c r="J20" s="19">
        <f t="shared" si="1"/>
        <v>0</v>
      </c>
    </row>
    <row r="21" spans="2:10" ht="14.25">
      <c r="B21" s="17"/>
      <c r="C21" s="17"/>
      <c r="D21" s="18" t="s">
        <v>30</v>
      </c>
      <c r="E21" s="19">
        <v>36</v>
      </c>
      <c r="F21" s="19"/>
      <c r="G21" s="19">
        <v>78</v>
      </c>
      <c r="H21" s="19">
        <f t="shared" si="0"/>
        <v>114</v>
      </c>
      <c r="I21" s="20"/>
      <c r="J21" s="19">
        <f t="shared" si="1"/>
        <v>114</v>
      </c>
    </row>
    <row r="22" spans="2:10" ht="14.25">
      <c r="B22" s="17"/>
      <c r="C22" s="17"/>
      <c r="D22" s="18" t="s">
        <v>31</v>
      </c>
      <c r="E22" s="19">
        <v>763819</v>
      </c>
      <c r="F22" s="19">
        <v>1483113</v>
      </c>
      <c r="G22" s="19">
        <v>1559100</v>
      </c>
      <c r="H22" s="19">
        <f t="shared" si="0"/>
        <v>3806032</v>
      </c>
      <c r="I22" s="21"/>
      <c r="J22" s="19">
        <f t="shared" si="1"/>
        <v>3806032</v>
      </c>
    </row>
    <row r="23" spans="2:10" ht="14.25">
      <c r="B23" s="17"/>
      <c r="C23" s="22"/>
      <c r="D23" s="23" t="s">
        <v>32</v>
      </c>
      <c r="E23" s="24">
        <f>+E20+E21+E22</f>
        <v>763855</v>
      </c>
      <c r="F23" s="24">
        <f>+F20+F21+F22</f>
        <v>1483113</v>
      </c>
      <c r="G23" s="24">
        <f>+G20+G21+G22</f>
        <v>1559178</v>
      </c>
      <c r="H23" s="24">
        <f t="shared" si="0"/>
        <v>3806146</v>
      </c>
      <c r="I23" s="25">
        <f>+I20+I21+I22</f>
        <v>0</v>
      </c>
      <c r="J23" s="24">
        <f t="shared" si="1"/>
        <v>3806146</v>
      </c>
    </row>
    <row r="24" spans="2:10" ht="14.25">
      <c r="B24" s="17"/>
      <c r="C24" s="13" t="s">
        <v>19</v>
      </c>
      <c r="D24" s="18" t="s">
        <v>33</v>
      </c>
      <c r="E24" s="19"/>
      <c r="F24" s="19"/>
      <c r="G24" s="19"/>
      <c r="H24" s="19">
        <f t="shared" si="0"/>
        <v>0</v>
      </c>
      <c r="I24" s="16"/>
      <c r="J24" s="19">
        <f t="shared" si="1"/>
        <v>0</v>
      </c>
    </row>
    <row r="25" spans="2:10" ht="14.25">
      <c r="B25" s="17"/>
      <c r="C25" s="17"/>
      <c r="D25" s="18" t="s">
        <v>34</v>
      </c>
      <c r="E25" s="19">
        <v>119018</v>
      </c>
      <c r="F25" s="19">
        <v>991163</v>
      </c>
      <c r="G25" s="19">
        <v>657542</v>
      </c>
      <c r="H25" s="19">
        <f t="shared" si="0"/>
        <v>1767723</v>
      </c>
      <c r="I25" s="21"/>
      <c r="J25" s="19">
        <f t="shared" si="1"/>
        <v>1767723</v>
      </c>
    </row>
    <row r="26" spans="2:10" ht="14.25">
      <c r="B26" s="17"/>
      <c r="C26" s="22"/>
      <c r="D26" s="23" t="s">
        <v>35</v>
      </c>
      <c r="E26" s="24">
        <f>+E24+E25</f>
        <v>119018</v>
      </c>
      <c r="F26" s="24">
        <f>+F24+F25</f>
        <v>991163</v>
      </c>
      <c r="G26" s="24">
        <f>+G24+G25</f>
        <v>657542</v>
      </c>
      <c r="H26" s="24">
        <f t="shared" si="0"/>
        <v>1767723</v>
      </c>
      <c r="I26" s="25">
        <f>+I24+I25</f>
        <v>0</v>
      </c>
      <c r="J26" s="24">
        <f t="shared" si="1"/>
        <v>1767723</v>
      </c>
    </row>
    <row r="27" spans="2:10" ht="14.25">
      <c r="B27" s="22"/>
      <c r="C27" s="26" t="s">
        <v>36</v>
      </c>
      <c r="D27" s="29"/>
      <c r="E27" s="30">
        <f xml:space="preserve"> +E23 - E26</f>
        <v>644837</v>
      </c>
      <c r="F27" s="30">
        <f xml:space="preserve"> +F23 - F26</f>
        <v>491950</v>
      </c>
      <c r="G27" s="30">
        <f xml:space="preserve"> +G23 - G26</f>
        <v>901636</v>
      </c>
      <c r="H27" s="30">
        <f t="shared" si="0"/>
        <v>2038423</v>
      </c>
      <c r="I27" s="25">
        <f xml:space="preserve"> +I23 - I26</f>
        <v>0</v>
      </c>
      <c r="J27" s="30">
        <f>J23-J26</f>
        <v>2038423</v>
      </c>
    </row>
    <row r="28" spans="2:10" ht="14.25">
      <c r="B28" s="26" t="s">
        <v>37</v>
      </c>
      <c r="C28" s="31"/>
      <c r="D28" s="27"/>
      <c r="E28" s="28">
        <f xml:space="preserve"> +E19 +E27</f>
        <v>2347422</v>
      </c>
      <c r="F28" s="28">
        <f xml:space="preserve"> +F19 +F27</f>
        <v>-2269160</v>
      </c>
      <c r="G28" s="28">
        <f xml:space="preserve"> +G19 +G27</f>
        <v>-1211899</v>
      </c>
      <c r="H28" s="28">
        <f t="shared" si="0"/>
        <v>-1133637</v>
      </c>
      <c r="I28" s="25">
        <f xml:space="preserve"> +I19 +I27</f>
        <v>0</v>
      </c>
      <c r="J28" s="28">
        <f>J19+J27</f>
        <v>-1133637</v>
      </c>
    </row>
    <row r="29" spans="2:10" ht="14.25">
      <c r="B29" s="13" t="s">
        <v>38</v>
      </c>
      <c r="C29" s="13" t="s">
        <v>14</v>
      </c>
      <c r="D29" s="18" t="s">
        <v>39</v>
      </c>
      <c r="E29" s="19"/>
      <c r="F29" s="19"/>
      <c r="G29" s="19"/>
      <c r="H29" s="19">
        <f t="shared" si="0"/>
        <v>0</v>
      </c>
      <c r="I29" s="16"/>
      <c r="J29" s="19">
        <f t="shared" si="1"/>
        <v>0</v>
      </c>
    </row>
    <row r="30" spans="2:10" ht="14.25">
      <c r="B30" s="17"/>
      <c r="C30" s="17"/>
      <c r="D30" s="18" t="s">
        <v>40</v>
      </c>
      <c r="E30" s="19"/>
      <c r="F30" s="19">
        <v>1000000</v>
      </c>
      <c r="G30" s="19">
        <v>9000000</v>
      </c>
      <c r="H30" s="19">
        <f t="shared" si="0"/>
        <v>10000000</v>
      </c>
      <c r="I30" s="20"/>
      <c r="J30" s="19">
        <f t="shared" si="1"/>
        <v>10000000</v>
      </c>
    </row>
    <row r="31" spans="2:10" ht="14.25">
      <c r="B31" s="17"/>
      <c r="C31" s="17"/>
      <c r="D31" s="18" t="s">
        <v>41</v>
      </c>
      <c r="E31" s="19"/>
      <c r="F31" s="19"/>
      <c r="G31" s="19"/>
      <c r="H31" s="19">
        <f t="shared" si="0"/>
        <v>0</v>
      </c>
      <c r="I31" s="21"/>
      <c r="J31" s="19">
        <f t="shared" si="1"/>
        <v>0</v>
      </c>
    </row>
    <row r="32" spans="2:10" ht="14.25">
      <c r="B32" s="17"/>
      <c r="C32" s="22"/>
      <c r="D32" s="23" t="s">
        <v>42</v>
      </c>
      <c r="E32" s="24">
        <f>+E29+E30+E31</f>
        <v>0</v>
      </c>
      <c r="F32" s="24">
        <f>+F29+F30+F31</f>
        <v>1000000</v>
      </c>
      <c r="G32" s="24">
        <f>+G29+G30+G31</f>
        <v>9000000</v>
      </c>
      <c r="H32" s="24">
        <f t="shared" si="0"/>
        <v>10000000</v>
      </c>
      <c r="I32" s="25">
        <f>+I29+I30+I31</f>
        <v>0</v>
      </c>
      <c r="J32" s="24">
        <f t="shared" si="1"/>
        <v>10000000</v>
      </c>
    </row>
    <row r="33" spans="2:10" ht="14.25">
      <c r="B33" s="17"/>
      <c r="C33" s="13" t="s">
        <v>19</v>
      </c>
      <c r="D33" s="18" t="s">
        <v>43</v>
      </c>
      <c r="E33" s="19"/>
      <c r="F33" s="19"/>
      <c r="G33" s="19"/>
      <c r="H33" s="19">
        <f t="shared" si="0"/>
        <v>0</v>
      </c>
      <c r="I33" s="16"/>
      <c r="J33" s="19">
        <f t="shared" si="1"/>
        <v>0</v>
      </c>
    </row>
    <row r="34" spans="2:10" ht="14.25">
      <c r="B34" s="17"/>
      <c r="C34" s="17"/>
      <c r="D34" s="18" t="s">
        <v>44</v>
      </c>
      <c r="E34" s="19"/>
      <c r="F34" s="19"/>
      <c r="G34" s="19"/>
      <c r="H34" s="19">
        <f t="shared" si="0"/>
        <v>0</v>
      </c>
      <c r="I34" s="20"/>
      <c r="J34" s="19">
        <f t="shared" si="1"/>
        <v>0</v>
      </c>
    </row>
    <row r="35" spans="2:10" ht="14.25">
      <c r="B35" s="17"/>
      <c r="C35" s="17"/>
      <c r="D35" s="18" t="s">
        <v>45</v>
      </c>
      <c r="E35" s="19">
        <v>2000000</v>
      </c>
      <c r="F35" s="19"/>
      <c r="G35" s="19">
        <v>1000000</v>
      </c>
      <c r="H35" s="19">
        <f t="shared" si="0"/>
        <v>3000000</v>
      </c>
      <c r="I35" s="20"/>
      <c r="J35" s="19">
        <f t="shared" si="1"/>
        <v>3000000</v>
      </c>
    </row>
    <row r="36" spans="2:10" ht="14.25">
      <c r="B36" s="17"/>
      <c r="C36" s="17"/>
      <c r="D36" s="18" t="s">
        <v>46</v>
      </c>
      <c r="E36" s="19"/>
      <c r="F36" s="19"/>
      <c r="G36" s="19"/>
      <c r="H36" s="19">
        <f t="shared" si="0"/>
        <v>0</v>
      </c>
      <c r="I36" s="21"/>
      <c r="J36" s="19">
        <f t="shared" si="1"/>
        <v>0</v>
      </c>
    </row>
    <row r="37" spans="2:10" ht="14.25">
      <c r="B37" s="17"/>
      <c r="C37" s="22"/>
      <c r="D37" s="23" t="s">
        <v>47</v>
      </c>
      <c r="E37" s="24">
        <f>+E33+E34+E35+E36</f>
        <v>2000000</v>
      </c>
      <c r="F37" s="24">
        <f>+F33+F34+F35+F36</f>
        <v>0</v>
      </c>
      <c r="G37" s="24">
        <f>+G33+G34+G35+G36</f>
        <v>1000000</v>
      </c>
      <c r="H37" s="24">
        <f t="shared" si="0"/>
        <v>3000000</v>
      </c>
      <c r="I37" s="25">
        <f>+I33+I34+I35+I36</f>
        <v>0</v>
      </c>
      <c r="J37" s="24">
        <f t="shared" si="1"/>
        <v>3000000</v>
      </c>
    </row>
    <row r="38" spans="2:10" ht="14.25">
      <c r="B38" s="22"/>
      <c r="C38" s="32" t="s">
        <v>48</v>
      </c>
      <c r="D38" s="33"/>
      <c r="E38" s="34">
        <f xml:space="preserve"> +E32 - E37</f>
        <v>-2000000</v>
      </c>
      <c r="F38" s="34">
        <f xml:space="preserve"> +F32 - F37</f>
        <v>1000000</v>
      </c>
      <c r="G38" s="34">
        <f xml:space="preserve"> +G32 - G37</f>
        <v>8000000</v>
      </c>
      <c r="H38" s="34">
        <f t="shared" si="0"/>
        <v>7000000</v>
      </c>
      <c r="I38" s="25">
        <f xml:space="preserve"> +I32 - I37</f>
        <v>0</v>
      </c>
      <c r="J38" s="34">
        <f>J32-J37</f>
        <v>7000000</v>
      </c>
    </row>
    <row r="39" spans="2:10" ht="14.25">
      <c r="B39" s="26" t="s">
        <v>49</v>
      </c>
      <c r="C39" s="35"/>
      <c r="D39" s="36"/>
      <c r="E39" s="37">
        <f xml:space="preserve"> +E28 +E38</f>
        <v>347422</v>
      </c>
      <c r="F39" s="37">
        <f xml:space="preserve"> +F28 +F38</f>
        <v>-1269160</v>
      </c>
      <c r="G39" s="37">
        <f xml:space="preserve"> +G28 +G38</f>
        <v>6788101</v>
      </c>
      <c r="H39" s="37">
        <f t="shared" si="0"/>
        <v>5866363</v>
      </c>
      <c r="I39" s="25">
        <f xml:space="preserve"> +I28 +I38</f>
        <v>0</v>
      </c>
      <c r="J39" s="37">
        <f>J28+J38</f>
        <v>5866363</v>
      </c>
    </row>
    <row r="40" spans="2:10" ht="14.25">
      <c r="B40" s="38" t="s">
        <v>50</v>
      </c>
      <c r="C40" s="35" t="s">
        <v>51</v>
      </c>
      <c r="D40" s="36"/>
      <c r="E40" s="37">
        <v>8938961</v>
      </c>
      <c r="F40" s="37">
        <v>3721270</v>
      </c>
      <c r="G40" s="37">
        <v>7728522</v>
      </c>
      <c r="H40" s="37">
        <f t="shared" si="0"/>
        <v>20388753</v>
      </c>
      <c r="I40" s="25"/>
      <c r="J40" s="37">
        <f t="shared" si="1"/>
        <v>20388753</v>
      </c>
    </row>
    <row r="41" spans="2:10" ht="14.25">
      <c r="B41" s="39"/>
      <c r="C41" s="35" t="s">
        <v>52</v>
      </c>
      <c r="D41" s="36"/>
      <c r="E41" s="37">
        <f xml:space="preserve"> +E39 +E40</f>
        <v>9286383</v>
      </c>
      <c r="F41" s="37">
        <f xml:space="preserve"> +F39 +F40</f>
        <v>2452110</v>
      </c>
      <c r="G41" s="37">
        <f xml:space="preserve"> +G39 +G40</f>
        <v>14516623</v>
      </c>
      <c r="H41" s="37">
        <f t="shared" si="0"/>
        <v>26255116</v>
      </c>
      <c r="I41" s="25">
        <f xml:space="preserve"> +I39 +I40</f>
        <v>0</v>
      </c>
      <c r="J41" s="37">
        <f>J39+J40</f>
        <v>26255116</v>
      </c>
    </row>
    <row r="42" spans="2:10" ht="14.25">
      <c r="B42" s="39"/>
      <c r="C42" s="35" t="s">
        <v>53</v>
      </c>
      <c r="D42" s="36"/>
      <c r="E42" s="37"/>
      <c r="F42" s="37"/>
      <c r="G42" s="37"/>
      <c r="H42" s="37">
        <f t="shared" si="0"/>
        <v>0</v>
      </c>
      <c r="I42" s="25"/>
      <c r="J42" s="37">
        <f t="shared" si="1"/>
        <v>0</v>
      </c>
    </row>
    <row r="43" spans="2:10" ht="14.25">
      <c r="B43" s="39"/>
      <c r="C43" s="35" t="s">
        <v>54</v>
      </c>
      <c r="D43" s="36"/>
      <c r="E43" s="37"/>
      <c r="F43" s="37"/>
      <c r="G43" s="37"/>
      <c r="H43" s="37">
        <f t="shared" si="0"/>
        <v>0</v>
      </c>
      <c r="I43" s="25"/>
      <c r="J43" s="37">
        <f t="shared" si="1"/>
        <v>0</v>
      </c>
    </row>
    <row r="44" spans="2:10" ht="14.25">
      <c r="B44" s="39"/>
      <c r="C44" s="35" t="s">
        <v>55</v>
      </c>
      <c r="D44" s="36"/>
      <c r="E44" s="37"/>
      <c r="F44" s="37"/>
      <c r="G44" s="37"/>
      <c r="H44" s="37">
        <f t="shared" si="0"/>
        <v>0</v>
      </c>
      <c r="I44" s="25"/>
      <c r="J44" s="37">
        <f t="shared" si="1"/>
        <v>0</v>
      </c>
    </row>
    <row r="45" spans="2:10" ht="14.25">
      <c r="B45" s="40"/>
      <c r="C45" s="35" t="s">
        <v>56</v>
      </c>
      <c r="D45" s="36"/>
      <c r="E45" s="37">
        <f xml:space="preserve"> +E41 +E42 +E43 - E44</f>
        <v>9286383</v>
      </c>
      <c r="F45" s="37">
        <f xml:space="preserve"> +F41 +F42 +F43 - F44</f>
        <v>2452110</v>
      </c>
      <c r="G45" s="37">
        <f xml:space="preserve"> +G41 +G42 +G43 - G44</f>
        <v>14516623</v>
      </c>
      <c r="H45" s="37">
        <f t="shared" si="0"/>
        <v>26255116</v>
      </c>
      <c r="I45" s="25">
        <f xml:space="preserve"> +I41 +I42 +I43 - I44</f>
        <v>0</v>
      </c>
      <c r="J45" s="37">
        <f>J41+J42+J43-J44</f>
        <v>26255116</v>
      </c>
    </row>
  </sheetData>
  <mergeCells count="13">
    <mergeCell ref="B40:B45"/>
    <mergeCell ref="B20:B27"/>
    <mergeCell ref="C20:C23"/>
    <mergeCell ref="C24:C26"/>
    <mergeCell ref="B29:B38"/>
    <mergeCell ref="C29:C32"/>
    <mergeCell ref="C33:C37"/>
    <mergeCell ref="B3:J3"/>
    <mergeCell ref="B5:J5"/>
    <mergeCell ref="B7:D7"/>
    <mergeCell ref="B8:B19"/>
    <mergeCell ref="C8:C11"/>
    <mergeCell ref="C12:C18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公益事業</vt:lpstr>
      <vt:lpstr>公益事業!Print_Titles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2020-05-14T08:04:07Z</dcterms:created>
  <dcterms:modified xsi:type="dcterms:W3CDTF">2020-05-14T08:04:08Z</dcterms:modified>
</cp:coreProperties>
</file>