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0.200\data\26事務局\財務諸表等算定シート\H31年度財務諸表等入力シート\"/>
    </mc:Choice>
  </mc:AlternateContent>
  <bookViews>
    <workbookView xWindow="-120" yWindow="-120" windowWidth="29040" windowHeight="15840"/>
  </bookViews>
  <sheets>
    <sheet name="社会福祉事業" sheetId="1" r:id="rId1"/>
    <sheet name="公益事業" sheetId="2" r:id="rId2"/>
  </sheets>
  <definedNames>
    <definedName name="_xlnm.Print_Titles" localSheetId="1">公益事業!$1:$7</definedName>
    <definedName name="_xlnm.Print_Titles" localSheetId="0">社会福祉事業!$1:$7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J40" i="2" s="1"/>
  <c r="G38" i="2"/>
  <c r="I37" i="2"/>
  <c r="G37" i="2"/>
  <c r="F37" i="2"/>
  <c r="E37" i="2"/>
  <c r="H37" i="2" s="1"/>
  <c r="J37" i="2" s="1"/>
  <c r="H36" i="2"/>
  <c r="J36" i="2" s="1"/>
  <c r="H35" i="2"/>
  <c r="J35" i="2" s="1"/>
  <c r="H34" i="2"/>
  <c r="J34" i="2" s="1"/>
  <c r="I33" i="2"/>
  <c r="I38" i="2" s="1"/>
  <c r="G33" i="2"/>
  <c r="F33" i="2"/>
  <c r="F38" i="2" s="1"/>
  <c r="E33" i="2"/>
  <c r="H33" i="2" s="1"/>
  <c r="J33" i="2" s="1"/>
  <c r="H32" i="2"/>
  <c r="J32" i="2" s="1"/>
  <c r="H31" i="2"/>
  <c r="J31" i="2" s="1"/>
  <c r="H30" i="2"/>
  <c r="J30" i="2" s="1"/>
  <c r="I29" i="2"/>
  <c r="F29" i="2"/>
  <c r="E29" i="2"/>
  <c r="I28" i="2"/>
  <c r="G28" i="2"/>
  <c r="H28" i="2" s="1"/>
  <c r="J28" i="2" s="1"/>
  <c r="F28" i="2"/>
  <c r="E28" i="2"/>
  <c r="H27" i="2"/>
  <c r="J27" i="2" s="1"/>
  <c r="H26" i="2"/>
  <c r="J26" i="2" s="1"/>
  <c r="H25" i="2"/>
  <c r="J25" i="2" s="1"/>
  <c r="I24" i="2"/>
  <c r="G24" i="2"/>
  <c r="H24" i="2" s="1"/>
  <c r="J24" i="2" s="1"/>
  <c r="F24" i="2"/>
  <c r="E24" i="2"/>
  <c r="H23" i="2"/>
  <c r="J23" i="2" s="1"/>
  <c r="I21" i="2"/>
  <c r="G21" i="2"/>
  <c r="F21" i="2"/>
  <c r="E21" i="2"/>
  <c r="H21" i="2" s="1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I14" i="2"/>
  <c r="I22" i="2" s="1"/>
  <c r="I39" i="2" s="1"/>
  <c r="I41" i="2" s="1"/>
  <c r="G14" i="2"/>
  <c r="H14" i="2" s="1"/>
  <c r="J14" i="2" s="1"/>
  <c r="J22" i="2" s="1"/>
  <c r="F14" i="2"/>
  <c r="F22" i="2" s="1"/>
  <c r="F39" i="2" s="1"/>
  <c r="F41" i="2" s="1"/>
  <c r="E14" i="2"/>
  <c r="E22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J40" i="1"/>
  <c r="L40" i="1" s="1"/>
  <c r="K37" i="1"/>
  <c r="I37" i="1"/>
  <c r="I38" i="1" s="1"/>
  <c r="H37" i="1"/>
  <c r="G37" i="1"/>
  <c r="F37" i="1"/>
  <c r="F38" i="1" s="1"/>
  <c r="E37" i="1"/>
  <c r="J37" i="1" s="1"/>
  <c r="L37" i="1" s="1"/>
  <c r="J36" i="1"/>
  <c r="L36" i="1" s="1"/>
  <c r="J35" i="1"/>
  <c r="L35" i="1" s="1"/>
  <c r="J34" i="1"/>
  <c r="L34" i="1" s="1"/>
  <c r="K33" i="1"/>
  <c r="K38" i="1" s="1"/>
  <c r="I33" i="1"/>
  <c r="H33" i="1"/>
  <c r="H38" i="1" s="1"/>
  <c r="G33" i="1"/>
  <c r="G38" i="1" s="1"/>
  <c r="F33" i="1"/>
  <c r="E33" i="1"/>
  <c r="J33" i="1" s="1"/>
  <c r="L33" i="1" s="1"/>
  <c r="L38" i="1" s="1"/>
  <c r="J32" i="1"/>
  <c r="L32" i="1" s="1"/>
  <c r="J31" i="1"/>
  <c r="L31" i="1" s="1"/>
  <c r="J30" i="1"/>
  <c r="L30" i="1" s="1"/>
  <c r="K28" i="1"/>
  <c r="I28" i="1"/>
  <c r="I29" i="1" s="1"/>
  <c r="H28" i="1"/>
  <c r="G28" i="1"/>
  <c r="F28" i="1"/>
  <c r="F29" i="1" s="1"/>
  <c r="E28" i="1"/>
  <c r="J28" i="1" s="1"/>
  <c r="L28" i="1" s="1"/>
  <c r="J27" i="1"/>
  <c r="L27" i="1" s="1"/>
  <c r="J26" i="1"/>
  <c r="L26" i="1" s="1"/>
  <c r="J25" i="1"/>
  <c r="L25" i="1" s="1"/>
  <c r="K24" i="1"/>
  <c r="K29" i="1" s="1"/>
  <c r="I24" i="1"/>
  <c r="H24" i="1"/>
  <c r="H29" i="1" s="1"/>
  <c r="G24" i="1"/>
  <c r="G29" i="1" s="1"/>
  <c r="F24" i="1"/>
  <c r="E24" i="1"/>
  <c r="J24" i="1" s="1"/>
  <c r="L24" i="1" s="1"/>
  <c r="L29" i="1" s="1"/>
  <c r="J23" i="1"/>
  <c r="L23" i="1" s="1"/>
  <c r="K21" i="1"/>
  <c r="I21" i="1"/>
  <c r="H21" i="1"/>
  <c r="G21" i="1"/>
  <c r="F21" i="1"/>
  <c r="E21" i="1"/>
  <c r="J21" i="1" s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K14" i="1"/>
  <c r="K22" i="1" s="1"/>
  <c r="K39" i="1" s="1"/>
  <c r="K41" i="1" s="1"/>
  <c r="I14" i="1"/>
  <c r="I22" i="1" s="1"/>
  <c r="H14" i="1"/>
  <c r="H22" i="1" s="1"/>
  <c r="G14" i="1"/>
  <c r="G22" i="1" s="1"/>
  <c r="G39" i="1" s="1"/>
  <c r="G41" i="1" s="1"/>
  <c r="F14" i="1"/>
  <c r="F22" i="1" s="1"/>
  <c r="F39" i="1" s="1"/>
  <c r="F41" i="1" s="1"/>
  <c r="E14" i="1"/>
  <c r="J14" i="1" s="1"/>
  <c r="L14" i="1" s="1"/>
  <c r="L22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L39" i="1" l="1"/>
  <c r="L41" i="1" s="1"/>
  <c r="I39" i="1"/>
  <c r="I41" i="1" s="1"/>
  <c r="J29" i="2"/>
  <c r="J39" i="2" s="1"/>
  <c r="J41" i="2" s="1"/>
  <c r="H39" i="1"/>
  <c r="H41" i="1" s="1"/>
  <c r="J38" i="2"/>
  <c r="G29" i="2"/>
  <c r="H29" i="2" s="1"/>
  <c r="E38" i="2"/>
  <c r="H38" i="2" s="1"/>
  <c r="E22" i="1"/>
  <c r="E29" i="1"/>
  <c r="J29" i="1" s="1"/>
  <c r="E38" i="1"/>
  <c r="J38" i="1" s="1"/>
  <c r="G22" i="2"/>
  <c r="J22" i="1" l="1"/>
  <c r="E39" i="1"/>
  <c r="E39" i="2"/>
  <c r="G39" i="2"/>
  <c r="G41" i="2" s="1"/>
  <c r="H22" i="2"/>
  <c r="E41" i="2" l="1"/>
  <c r="H41" i="2" s="1"/>
  <c r="H39" i="2"/>
  <c r="J39" i="1"/>
  <c r="E41" i="1"/>
  <c r="J41" i="1" s="1"/>
</calcChain>
</file>

<file path=xl/sharedStrings.xml><?xml version="1.0" encoding="utf-8"?>
<sst xmlns="http://schemas.openxmlformats.org/spreadsheetml/2006/main" count="110" uniqueCount="56">
  <si>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</si>
  <si>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資金収支内訳表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</si>
  <si>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</si>
  <si>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</si>
  <si>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特別養護老人ホームやすらぎ園</t>
    <phoneticPr fontId="8"/>
  </si>
  <si>
    <t>ケアハウスやすらぎ</t>
    <phoneticPr fontId="8"/>
  </si>
  <si>
    <t>グループホームむつみあい</t>
    <phoneticPr fontId="8"/>
  </si>
  <si>
    <t>本部</t>
    <phoneticPr fontId="8"/>
  </si>
  <si>
    <t>グループホームなごみ筒井</t>
    <phoneticPr fontId="8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</si>
  <si>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</si>
  <si>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</si>
  <si>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</si>
  <si>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事業活動による収支</t>
  </si>
  <si>
    <t>収入</t>
  </si>
  <si>
    <t>介護保険事業収入</t>
  </si>
  <si>
    <t>老人福祉事業収入</t>
  </si>
  <si>
    <t>借入金利息補助金収入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</si>
  <si>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</si>
  <si>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</si>
  <si>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</si>
  <si>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</si>
  <si>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</si>
  <si>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</si>
  <si>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</si>
  <si>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</si>
  <si>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</si>
  <si>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</si>
  <si>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</si>
  <si>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</si>
  <si>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</si>
  <si>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</si>
  <si>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</si>
  <si>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施設整備等収入計（４）</t>
  </si>
  <si>
    <t>設備資金借入金元金償還支出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</si>
  <si>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</si>
  <si>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</si>
  <si>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</si>
  <si>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</si>
  <si>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</si>
  <si>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</si>
  <si>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拠点区分間繰入金収入</t>
  </si>
  <si>
    <t>その他の活動による収入</t>
  </si>
  <si>
    <t>その他の活動収入計（７）</t>
  </si>
  <si>
    <t>積立資産支出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</si>
  <si>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</si>
  <si>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</si>
  <si>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</si>
  <si>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</si>
  <si>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8"/>
  </si>
  <si>
    <t>前期末支払資金残高（１１）</t>
    <phoneticPr fontId="8"/>
  </si>
  <si>
    <t>当期末支払資金残高（１０）＋（１１）</t>
    <phoneticPr fontId="8"/>
  </si>
  <si>
    <t>公益事業  資金収支内訳表</t>
    <phoneticPr fontId="4"/>
  </si>
  <si>
    <t>訪問入浴介護事業</t>
    <phoneticPr fontId="8"/>
  </si>
  <si>
    <t>老人居宅介護支援事業</t>
    <phoneticPr fontId="8"/>
  </si>
  <si>
    <t>地域支援事業</t>
    <phoneticPr fontId="8"/>
  </si>
  <si>
    <t>（自）平成31年4月1日  （至）令和2年3月31日</t>
    <rPh sb="17" eb="19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</si>
</sst>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>
      <alignment horizontal="left" vertical="top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wrapText="1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shrinkToFit="1"/>
    </xf>
    <xf numFmtId="176" fontId="10" fillId="0" borderId="5" xfId="2" applyNumberFormat="1" applyFont="1" applyBorder="1" applyAlignment="1" applyProtection="1">
      <alignment vertical="center" shrinkToFit="1"/>
      <protection locked="0"/>
    </xf>
    <xf numFmtId="176" fontId="10" fillId="0" borderId="5" xfId="0" applyNumberFormat="1" applyFont="1" applyBorder="1" applyProtection="1">
      <alignment vertical="center"/>
      <protection locked="0"/>
    </xf>
    <xf numFmtId="0" fontId="7" fillId="0" borderId="6" xfId="2" applyFont="1" applyBorder="1" applyAlignment="1">
      <alignment vertical="center" shrinkToFit="1"/>
    </xf>
    <xf numFmtId="176" fontId="10" fillId="0" borderId="6" xfId="2" applyNumberFormat="1" applyFont="1" applyBorder="1" applyAlignment="1" applyProtection="1">
      <alignment vertical="center" shrinkToFit="1"/>
      <protection locked="0"/>
    </xf>
    <xf numFmtId="176" fontId="10" fillId="0" borderId="6" xfId="0" applyNumberFormat="1" applyFont="1" applyBorder="1" applyProtection="1">
      <alignment vertical="center"/>
      <protection locked="0"/>
    </xf>
    <xf numFmtId="176" fontId="10" fillId="0" borderId="7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shrinkToFit="1"/>
    </xf>
    <xf numFmtId="176" fontId="10" fillId="0" borderId="4" xfId="2" applyNumberFormat="1" applyFont="1" applyBorder="1" applyAlignment="1" applyProtection="1">
      <alignment vertical="center" shrinkToFit="1"/>
      <protection locked="0"/>
    </xf>
    <xf numFmtId="176" fontId="10" fillId="0" borderId="4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176" fontId="10" fillId="0" borderId="3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top" shrinkToFit="1"/>
    </xf>
    <xf numFmtId="176" fontId="10" fillId="0" borderId="6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vertical="top" shrinkToFit="1"/>
    </xf>
    <xf numFmtId="176" fontId="10" fillId="0" borderId="4" xfId="2" applyNumberFormat="1" applyFont="1" applyBorder="1" applyAlignment="1" applyProtection="1">
      <alignment vertical="top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6" xfId="2" applyFont="1" applyBorder="1" applyAlignment="1">
      <alignment vertical="center" textRotation="255"/>
    </xf>
    <xf numFmtId="0" fontId="7" fillId="0" borderId="7" xfId="2" applyFont="1" applyBorder="1" applyAlignment="1">
      <alignment vertical="center" textRotation="255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1"/>
  <sheetViews>
    <sheetView showGridLines="0" tabSelected="1" workbookViewId="0">
      <selection activeCell="B6" sqref="B6"/>
    </sheetView>
  </sheetViews>
  <sheetFormatPr defaultRowHeight="13.5"/>
  <cols>
    <col min="1" max="3" width="2.875" customWidth="1"/>
    <col min="4" max="4" width="44.375" customWidth="1"/>
    <col min="5" max="12" width="20.75" customWidth="1"/>
  </cols>
  <sheetData>
    <row r="2" spans="2:12" ht="21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0</v>
      </c>
    </row>
    <row r="3" spans="2:12" ht="21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14.25">
      <c r="B4" s="4"/>
      <c r="C4" s="4"/>
      <c r="D4" s="4"/>
      <c r="E4" s="4"/>
      <c r="F4" s="4"/>
      <c r="G4" s="4"/>
      <c r="H4" s="4"/>
      <c r="I4" s="4"/>
      <c r="J4" s="4"/>
      <c r="K4" s="2"/>
      <c r="L4" s="2"/>
    </row>
    <row r="5" spans="2:12" ht="21">
      <c r="B5" s="27" t="s">
        <v>55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2" ht="15.75">
      <c r="B6" s="5"/>
      <c r="C6" s="5"/>
      <c r="D6" s="5"/>
      <c r="E6" s="5"/>
      <c r="F6" s="5"/>
      <c r="G6" s="5"/>
      <c r="H6" s="5"/>
      <c r="I6" s="5"/>
      <c r="J6" s="2"/>
      <c r="K6" s="2"/>
      <c r="L6" s="5" t="s">
        <v>2</v>
      </c>
    </row>
    <row r="7" spans="2:12" ht="28.5">
      <c r="B7" s="28" t="s">
        <v>3</v>
      </c>
      <c r="C7" s="29"/>
      <c r="D7" s="30"/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7" t="s">
        <v>9</v>
      </c>
      <c r="K7" s="7" t="s">
        <v>10</v>
      </c>
      <c r="L7" s="7" t="s">
        <v>11</v>
      </c>
    </row>
    <row r="8" spans="2:12" ht="14.25">
      <c r="B8" s="31" t="s">
        <v>12</v>
      </c>
      <c r="C8" s="31" t="s">
        <v>13</v>
      </c>
      <c r="D8" s="8" t="s">
        <v>14</v>
      </c>
      <c r="E8" s="9">
        <v>427856025</v>
      </c>
      <c r="F8" s="9"/>
      <c r="G8" s="9">
        <v>89639405</v>
      </c>
      <c r="H8" s="9">
        <v>402791</v>
      </c>
      <c r="I8" s="9"/>
      <c r="J8" s="9">
        <f>+E8+F8+G8+H8+I8</f>
        <v>517898221</v>
      </c>
      <c r="K8" s="10"/>
      <c r="L8" s="9">
        <f>J8-ABS(K8)</f>
        <v>517898221</v>
      </c>
    </row>
    <row r="9" spans="2:12" ht="14.25">
      <c r="B9" s="32"/>
      <c r="C9" s="32"/>
      <c r="D9" s="11" t="s">
        <v>15</v>
      </c>
      <c r="E9" s="12"/>
      <c r="F9" s="12">
        <v>24553672</v>
      </c>
      <c r="G9" s="12"/>
      <c r="H9" s="12"/>
      <c r="I9" s="12"/>
      <c r="J9" s="12">
        <f t="shared" ref="J9:J41" si="0">+E9+F9+G9+H9+I9</f>
        <v>24553672</v>
      </c>
      <c r="K9" s="13"/>
      <c r="L9" s="12">
        <f t="shared" ref="L9:L40" si="1">J9-ABS(K9)</f>
        <v>24553672</v>
      </c>
    </row>
    <row r="10" spans="2:12" ht="14.25">
      <c r="B10" s="32"/>
      <c r="C10" s="32"/>
      <c r="D10" s="11" t="s">
        <v>16</v>
      </c>
      <c r="E10" s="12"/>
      <c r="F10" s="12"/>
      <c r="G10" s="12"/>
      <c r="H10" s="12">
        <v>83218</v>
      </c>
      <c r="I10" s="12"/>
      <c r="J10" s="12">
        <f t="shared" si="0"/>
        <v>83218</v>
      </c>
      <c r="K10" s="13"/>
      <c r="L10" s="12">
        <f t="shared" si="1"/>
        <v>83218</v>
      </c>
    </row>
    <row r="11" spans="2:12" ht="14.25">
      <c r="B11" s="32"/>
      <c r="C11" s="32"/>
      <c r="D11" s="11" t="s">
        <v>17</v>
      </c>
      <c r="E11" s="12">
        <v>375000</v>
      </c>
      <c r="F11" s="12"/>
      <c r="G11" s="12"/>
      <c r="H11" s="12">
        <v>95000</v>
      </c>
      <c r="I11" s="12"/>
      <c r="J11" s="12">
        <f t="shared" si="0"/>
        <v>470000</v>
      </c>
      <c r="K11" s="13"/>
      <c r="L11" s="12">
        <f t="shared" si="1"/>
        <v>470000</v>
      </c>
    </row>
    <row r="12" spans="2:12" ht="14.25">
      <c r="B12" s="32"/>
      <c r="C12" s="32"/>
      <c r="D12" s="11" t="s">
        <v>18</v>
      </c>
      <c r="E12" s="12">
        <v>4123</v>
      </c>
      <c r="F12" s="12"/>
      <c r="G12" s="12">
        <v>33</v>
      </c>
      <c r="H12" s="12">
        <v>2840</v>
      </c>
      <c r="I12" s="12"/>
      <c r="J12" s="12">
        <f t="shared" si="0"/>
        <v>6996</v>
      </c>
      <c r="K12" s="13"/>
      <c r="L12" s="12">
        <f t="shared" si="1"/>
        <v>6996</v>
      </c>
    </row>
    <row r="13" spans="2:12" ht="14.25">
      <c r="B13" s="32"/>
      <c r="C13" s="32"/>
      <c r="D13" s="11" t="s">
        <v>19</v>
      </c>
      <c r="E13" s="12">
        <v>5230785</v>
      </c>
      <c r="F13" s="12">
        <v>7277</v>
      </c>
      <c r="G13" s="12">
        <v>170884</v>
      </c>
      <c r="H13" s="12">
        <v>33818</v>
      </c>
      <c r="I13" s="12"/>
      <c r="J13" s="12">
        <f t="shared" si="0"/>
        <v>5442764</v>
      </c>
      <c r="K13" s="14"/>
      <c r="L13" s="12">
        <f t="shared" si="1"/>
        <v>5442764</v>
      </c>
    </row>
    <row r="14" spans="2:12" ht="14.25">
      <c r="B14" s="32"/>
      <c r="C14" s="33"/>
      <c r="D14" s="15" t="s">
        <v>20</v>
      </c>
      <c r="E14" s="16">
        <f>+E8+E9+E10+E11+E12+E13</f>
        <v>433465933</v>
      </c>
      <c r="F14" s="16">
        <f>+F8+F9+F10+F11+F12+F13</f>
        <v>24560949</v>
      </c>
      <c r="G14" s="16">
        <f>+G8+G9+G10+G11+G12+G13</f>
        <v>89810322</v>
      </c>
      <c r="H14" s="16">
        <f>+H8+H9+H10+H11+H12+H13</f>
        <v>617667</v>
      </c>
      <c r="I14" s="16">
        <f>+I8+I9+I10+I11+I12+I13</f>
        <v>0</v>
      </c>
      <c r="J14" s="16">
        <f t="shared" si="0"/>
        <v>548454871</v>
      </c>
      <c r="K14" s="17">
        <f>+K8+K9+K10+K11+K12+K13</f>
        <v>0</v>
      </c>
      <c r="L14" s="16">
        <f t="shared" si="1"/>
        <v>548454871</v>
      </c>
    </row>
    <row r="15" spans="2:12" ht="14.25">
      <c r="B15" s="32"/>
      <c r="C15" s="31" t="s">
        <v>21</v>
      </c>
      <c r="D15" s="11" t="s">
        <v>22</v>
      </c>
      <c r="E15" s="12">
        <v>281626356</v>
      </c>
      <c r="F15" s="12">
        <v>10358218</v>
      </c>
      <c r="G15" s="12">
        <v>62972624</v>
      </c>
      <c r="H15" s="12">
        <v>1320000</v>
      </c>
      <c r="I15" s="12"/>
      <c r="J15" s="12">
        <f t="shared" si="0"/>
        <v>356277198</v>
      </c>
      <c r="K15" s="10"/>
      <c r="L15" s="12">
        <f t="shared" si="1"/>
        <v>356277198</v>
      </c>
    </row>
    <row r="16" spans="2:12" ht="14.25">
      <c r="B16" s="32"/>
      <c r="C16" s="32"/>
      <c r="D16" s="11" t="s">
        <v>23</v>
      </c>
      <c r="E16" s="12">
        <v>75179169</v>
      </c>
      <c r="F16" s="12">
        <v>4909456</v>
      </c>
      <c r="G16" s="12">
        <v>12632396</v>
      </c>
      <c r="H16" s="12">
        <v>249525</v>
      </c>
      <c r="I16" s="12"/>
      <c r="J16" s="12">
        <f t="shared" si="0"/>
        <v>92970546</v>
      </c>
      <c r="K16" s="13"/>
      <c r="L16" s="12">
        <f t="shared" si="1"/>
        <v>92970546</v>
      </c>
    </row>
    <row r="17" spans="2:12" ht="14.25">
      <c r="B17" s="32"/>
      <c r="C17" s="32"/>
      <c r="D17" s="11" t="s">
        <v>24</v>
      </c>
      <c r="E17" s="12">
        <v>45753678</v>
      </c>
      <c r="F17" s="12">
        <v>7261020</v>
      </c>
      <c r="G17" s="12">
        <v>7165420</v>
      </c>
      <c r="H17" s="12">
        <v>509202</v>
      </c>
      <c r="I17" s="12"/>
      <c r="J17" s="12">
        <f t="shared" si="0"/>
        <v>60689320</v>
      </c>
      <c r="K17" s="13"/>
      <c r="L17" s="12">
        <f t="shared" si="1"/>
        <v>60689320</v>
      </c>
    </row>
    <row r="18" spans="2:12" ht="14.25">
      <c r="B18" s="32"/>
      <c r="C18" s="32"/>
      <c r="D18" s="11" t="s">
        <v>25</v>
      </c>
      <c r="E18" s="12">
        <v>71969</v>
      </c>
      <c r="F18" s="12"/>
      <c r="G18" s="12"/>
      <c r="H18" s="12"/>
      <c r="I18" s="12"/>
      <c r="J18" s="12">
        <f t="shared" si="0"/>
        <v>71969</v>
      </c>
      <c r="K18" s="13"/>
      <c r="L18" s="12">
        <f t="shared" si="1"/>
        <v>71969</v>
      </c>
    </row>
    <row r="19" spans="2:12" ht="14.25">
      <c r="B19" s="32"/>
      <c r="C19" s="32"/>
      <c r="D19" s="11" t="s">
        <v>26</v>
      </c>
      <c r="E19" s="12">
        <v>345120</v>
      </c>
      <c r="F19" s="12"/>
      <c r="G19" s="12">
        <v>1318202</v>
      </c>
      <c r="H19" s="12"/>
      <c r="I19" s="12"/>
      <c r="J19" s="12">
        <f t="shared" si="0"/>
        <v>1663322</v>
      </c>
      <c r="K19" s="13"/>
      <c r="L19" s="12">
        <f t="shared" si="1"/>
        <v>1663322</v>
      </c>
    </row>
    <row r="20" spans="2:12" ht="14.25">
      <c r="B20" s="32"/>
      <c r="C20" s="32"/>
      <c r="D20" s="11" t="s">
        <v>27</v>
      </c>
      <c r="E20" s="12">
        <v>1167685</v>
      </c>
      <c r="F20" s="12">
        <v>900</v>
      </c>
      <c r="G20" s="12"/>
      <c r="H20" s="12">
        <v>1223866</v>
      </c>
      <c r="I20" s="12"/>
      <c r="J20" s="12">
        <f t="shared" si="0"/>
        <v>2392451</v>
      </c>
      <c r="K20" s="14"/>
      <c r="L20" s="12">
        <f t="shared" si="1"/>
        <v>2392451</v>
      </c>
    </row>
    <row r="21" spans="2:12" ht="14.25">
      <c r="B21" s="32"/>
      <c r="C21" s="33"/>
      <c r="D21" s="15" t="s">
        <v>28</v>
      </c>
      <c r="E21" s="16">
        <f>+E15+E16+E17+E18+E19+E20</f>
        <v>404143977</v>
      </c>
      <c r="F21" s="16">
        <f>+F15+F16+F17+F18+F19+F20</f>
        <v>22529594</v>
      </c>
      <c r="G21" s="16">
        <f>+G15+G16+G17+G18+G19+G20</f>
        <v>84088642</v>
      </c>
      <c r="H21" s="16">
        <f>+H15+H16+H17+H18+H19+H20</f>
        <v>3302593</v>
      </c>
      <c r="I21" s="16">
        <f>+I15+I16+I17+I18+I19+I20</f>
        <v>0</v>
      </c>
      <c r="J21" s="16">
        <f t="shared" si="0"/>
        <v>514064806</v>
      </c>
      <c r="K21" s="17">
        <f>+K15+K16+K17+K18+K19+K20</f>
        <v>0</v>
      </c>
      <c r="L21" s="16">
        <f t="shared" si="1"/>
        <v>514064806</v>
      </c>
    </row>
    <row r="22" spans="2:12" ht="14.25">
      <c r="B22" s="33"/>
      <c r="C22" s="18" t="s">
        <v>29</v>
      </c>
      <c r="D22" s="19"/>
      <c r="E22" s="20">
        <f xml:space="preserve"> +E14 - E21</f>
        <v>29321956</v>
      </c>
      <c r="F22" s="20">
        <f xml:space="preserve"> +F14 - F21</f>
        <v>2031355</v>
      </c>
      <c r="G22" s="20">
        <f xml:space="preserve"> +G14 - G21</f>
        <v>5721680</v>
      </c>
      <c r="H22" s="20">
        <f xml:space="preserve"> +H14 - H21</f>
        <v>-2684926</v>
      </c>
      <c r="I22" s="20">
        <f xml:space="preserve"> +I14 - I21</f>
        <v>0</v>
      </c>
      <c r="J22" s="20">
        <f t="shared" si="0"/>
        <v>34390065</v>
      </c>
      <c r="K22" s="17">
        <f xml:space="preserve"> +K14 - K21</f>
        <v>0</v>
      </c>
      <c r="L22" s="20">
        <f>L14-L21</f>
        <v>34390065</v>
      </c>
    </row>
    <row r="23" spans="2:12" ht="14.25">
      <c r="B23" s="31" t="s">
        <v>30</v>
      </c>
      <c r="C23" s="31" t="s">
        <v>13</v>
      </c>
      <c r="D23" s="11" t="s">
        <v>31</v>
      </c>
      <c r="E23" s="12"/>
      <c r="F23" s="12"/>
      <c r="G23" s="12"/>
      <c r="H23" s="12"/>
      <c r="I23" s="12"/>
      <c r="J23" s="12">
        <f t="shared" si="0"/>
        <v>0</v>
      </c>
      <c r="K23" s="17"/>
      <c r="L23" s="12">
        <f t="shared" si="1"/>
        <v>0</v>
      </c>
    </row>
    <row r="24" spans="2:12" ht="14.25">
      <c r="B24" s="32"/>
      <c r="C24" s="33"/>
      <c r="D24" s="15" t="s">
        <v>32</v>
      </c>
      <c r="E24" s="16">
        <f>+E23</f>
        <v>0</v>
      </c>
      <c r="F24" s="16">
        <f>+F23</f>
        <v>0</v>
      </c>
      <c r="G24" s="16">
        <f>+G23</f>
        <v>0</v>
      </c>
      <c r="H24" s="16">
        <f>+H23</f>
        <v>0</v>
      </c>
      <c r="I24" s="16">
        <f>+I23</f>
        <v>0</v>
      </c>
      <c r="J24" s="16">
        <f t="shared" si="0"/>
        <v>0</v>
      </c>
      <c r="K24" s="17">
        <f>+K23</f>
        <v>0</v>
      </c>
      <c r="L24" s="16">
        <f t="shared" si="1"/>
        <v>0</v>
      </c>
    </row>
    <row r="25" spans="2:12" ht="14.25">
      <c r="B25" s="32"/>
      <c r="C25" s="31" t="s">
        <v>21</v>
      </c>
      <c r="D25" s="11" t="s">
        <v>33</v>
      </c>
      <c r="E25" s="12">
        <v>11300000</v>
      </c>
      <c r="F25" s="12">
        <v>2200000</v>
      </c>
      <c r="G25" s="12">
        <v>5898514</v>
      </c>
      <c r="H25" s="12"/>
      <c r="I25" s="12"/>
      <c r="J25" s="12">
        <f t="shared" si="0"/>
        <v>19398514</v>
      </c>
      <c r="K25" s="10"/>
      <c r="L25" s="12">
        <f t="shared" si="1"/>
        <v>19398514</v>
      </c>
    </row>
    <row r="26" spans="2:12" ht="14.25">
      <c r="B26" s="32"/>
      <c r="C26" s="32"/>
      <c r="D26" s="11" t="s">
        <v>34</v>
      </c>
      <c r="E26" s="12">
        <v>6315690</v>
      </c>
      <c r="F26" s="12"/>
      <c r="G26" s="12">
        <v>1144000</v>
      </c>
      <c r="H26" s="12"/>
      <c r="I26" s="12"/>
      <c r="J26" s="12">
        <f t="shared" si="0"/>
        <v>7459690</v>
      </c>
      <c r="K26" s="13"/>
      <c r="L26" s="12">
        <f t="shared" si="1"/>
        <v>7459690</v>
      </c>
    </row>
    <row r="27" spans="2:12" ht="14.25">
      <c r="B27" s="32"/>
      <c r="C27" s="32"/>
      <c r="D27" s="11" t="s">
        <v>35</v>
      </c>
      <c r="E27" s="12"/>
      <c r="F27" s="12"/>
      <c r="G27" s="12"/>
      <c r="H27" s="12"/>
      <c r="I27" s="12"/>
      <c r="J27" s="12">
        <f t="shared" si="0"/>
        <v>0</v>
      </c>
      <c r="K27" s="14"/>
      <c r="L27" s="12">
        <f t="shared" si="1"/>
        <v>0</v>
      </c>
    </row>
    <row r="28" spans="2:12" ht="14.25">
      <c r="B28" s="32"/>
      <c r="C28" s="33"/>
      <c r="D28" s="15" t="s">
        <v>36</v>
      </c>
      <c r="E28" s="16">
        <f>+E25+E26+E27</f>
        <v>17615690</v>
      </c>
      <c r="F28" s="16">
        <f>+F25+F26+F27</f>
        <v>2200000</v>
      </c>
      <c r="G28" s="16">
        <f>+G25+G26+G27</f>
        <v>7042514</v>
      </c>
      <c r="H28" s="16">
        <f>+H25+H26+H27</f>
        <v>0</v>
      </c>
      <c r="I28" s="16">
        <f>+I25+I26+I27</f>
        <v>0</v>
      </c>
      <c r="J28" s="16">
        <f t="shared" si="0"/>
        <v>26858204</v>
      </c>
      <c r="K28" s="17">
        <f>+K25+K26+K27</f>
        <v>0</v>
      </c>
      <c r="L28" s="16">
        <f t="shared" si="1"/>
        <v>26858204</v>
      </c>
    </row>
    <row r="29" spans="2:12" ht="14.25">
      <c r="B29" s="33"/>
      <c r="C29" s="21" t="s">
        <v>37</v>
      </c>
      <c r="D29" s="19"/>
      <c r="E29" s="20">
        <f xml:space="preserve"> +E24 - E28</f>
        <v>-17615690</v>
      </c>
      <c r="F29" s="20">
        <f xml:space="preserve"> +F24 - F28</f>
        <v>-2200000</v>
      </c>
      <c r="G29" s="20">
        <f xml:space="preserve"> +G24 - G28</f>
        <v>-7042514</v>
      </c>
      <c r="H29" s="20">
        <f xml:space="preserve"> +H24 - H28</f>
        <v>0</v>
      </c>
      <c r="I29" s="20">
        <f xml:space="preserve"> +I24 - I28</f>
        <v>0</v>
      </c>
      <c r="J29" s="20">
        <f t="shared" si="0"/>
        <v>-26858204</v>
      </c>
      <c r="K29" s="17">
        <f xml:space="preserve"> +K24 - K28</f>
        <v>0</v>
      </c>
      <c r="L29" s="20">
        <f>L24-L28</f>
        <v>-26858204</v>
      </c>
    </row>
    <row r="30" spans="2:12" ht="14.25">
      <c r="B30" s="31" t="s">
        <v>38</v>
      </c>
      <c r="C30" s="31" t="s">
        <v>13</v>
      </c>
      <c r="D30" s="11" t="s">
        <v>39</v>
      </c>
      <c r="E30" s="12">
        <v>11200000</v>
      </c>
      <c r="F30" s="12"/>
      <c r="G30" s="12"/>
      <c r="H30" s="12"/>
      <c r="I30" s="12"/>
      <c r="J30" s="12">
        <f t="shared" si="0"/>
        <v>11200000</v>
      </c>
      <c r="K30" s="10"/>
      <c r="L30" s="12">
        <f t="shared" si="1"/>
        <v>11200000</v>
      </c>
    </row>
    <row r="31" spans="2:12" ht="14.25">
      <c r="B31" s="32"/>
      <c r="C31" s="32"/>
      <c r="D31" s="11" t="s">
        <v>40</v>
      </c>
      <c r="E31" s="12"/>
      <c r="F31" s="12"/>
      <c r="G31" s="12"/>
      <c r="H31" s="12"/>
      <c r="I31" s="12"/>
      <c r="J31" s="12">
        <f t="shared" si="0"/>
        <v>0</v>
      </c>
      <c r="K31" s="13"/>
      <c r="L31" s="12">
        <f t="shared" si="1"/>
        <v>0</v>
      </c>
    </row>
    <row r="32" spans="2:12" ht="14.25">
      <c r="B32" s="32"/>
      <c r="C32" s="32"/>
      <c r="D32" s="11" t="s">
        <v>41</v>
      </c>
      <c r="E32" s="12"/>
      <c r="F32" s="12"/>
      <c r="G32" s="12"/>
      <c r="H32" s="12"/>
      <c r="I32" s="12"/>
      <c r="J32" s="12">
        <f t="shared" si="0"/>
        <v>0</v>
      </c>
      <c r="K32" s="14"/>
      <c r="L32" s="12">
        <f t="shared" si="1"/>
        <v>0</v>
      </c>
    </row>
    <row r="33" spans="2:12" ht="14.25">
      <c r="B33" s="32"/>
      <c r="C33" s="33"/>
      <c r="D33" s="15" t="s">
        <v>42</v>
      </c>
      <c r="E33" s="16">
        <f>+E30+E31+E32</f>
        <v>11200000</v>
      </c>
      <c r="F33" s="16">
        <f>+F30+F31+F32</f>
        <v>0</v>
      </c>
      <c r="G33" s="16">
        <f>+G30+G31+G32</f>
        <v>0</v>
      </c>
      <c r="H33" s="16">
        <f>+H30+H31+H32</f>
        <v>0</v>
      </c>
      <c r="I33" s="16">
        <f>+I30+I31+I32</f>
        <v>0</v>
      </c>
      <c r="J33" s="16">
        <f t="shared" si="0"/>
        <v>11200000</v>
      </c>
      <c r="K33" s="17">
        <f>+K30+K31+K32</f>
        <v>0</v>
      </c>
      <c r="L33" s="16">
        <f t="shared" si="1"/>
        <v>11200000</v>
      </c>
    </row>
    <row r="34" spans="2:12" ht="14.25">
      <c r="B34" s="32"/>
      <c r="C34" s="31" t="s">
        <v>21</v>
      </c>
      <c r="D34" s="11" t="s">
        <v>43</v>
      </c>
      <c r="E34" s="12">
        <v>9200000</v>
      </c>
      <c r="F34" s="12"/>
      <c r="G34" s="12"/>
      <c r="H34" s="12"/>
      <c r="I34" s="12"/>
      <c r="J34" s="12">
        <f t="shared" si="0"/>
        <v>9200000</v>
      </c>
      <c r="K34" s="10"/>
      <c r="L34" s="12">
        <f t="shared" si="1"/>
        <v>9200000</v>
      </c>
    </row>
    <row r="35" spans="2:12" ht="14.25">
      <c r="B35" s="32"/>
      <c r="C35" s="32"/>
      <c r="D35" s="22" t="s">
        <v>44</v>
      </c>
      <c r="E35" s="23"/>
      <c r="F35" s="23"/>
      <c r="G35" s="23"/>
      <c r="H35" s="23"/>
      <c r="I35" s="23"/>
      <c r="J35" s="23">
        <f t="shared" si="0"/>
        <v>0</v>
      </c>
      <c r="K35" s="13"/>
      <c r="L35" s="23">
        <f t="shared" si="1"/>
        <v>0</v>
      </c>
    </row>
    <row r="36" spans="2:12" ht="14.25">
      <c r="B36" s="32"/>
      <c r="C36" s="32"/>
      <c r="D36" s="22" t="s">
        <v>45</v>
      </c>
      <c r="E36" s="23"/>
      <c r="F36" s="23"/>
      <c r="G36" s="23"/>
      <c r="H36" s="23"/>
      <c r="I36" s="23"/>
      <c r="J36" s="23">
        <f t="shared" si="0"/>
        <v>0</v>
      </c>
      <c r="K36" s="14"/>
      <c r="L36" s="23">
        <f t="shared" si="1"/>
        <v>0</v>
      </c>
    </row>
    <row r="37" spans="2:12" ht="14.25">
      <c r="B37" s="32"/>
      <c r="C37" s="33"/>
      <c r="D37" s="24" t="s">
        <v>46</v>
      </c>
      <c r="E37" s="25">
        <f>+E34+E35+E36</f>
        <v>9200000</v>
      </c>
      <c r="F37" s="25">
        <f>+F34+F35+F36</f>
        <v>0</v>
      </c>
      <c r="G37" s="25">
        <f>+G34+G35+G36</f>
        <v>0</v>
      </c>
      <c r="H37" s="25">
        <f>+H34+H35+H36</f>
        <v>0</v>
      </c>
      <c r="I37" s="25">
        <f>+I34+I35+I36</f>
        <v>0</v>
      </c>
      <c r="J37" s="25">
        <f t="shared" si="0"/>
        <v>9200000</v>
      </c>
      <c r="K37" s="17">
        <f>+K34+K35+K36</f>
        <v>0</v>
      </c>
      <c r="L37" s="25">
        <f t="shared" si="1"/>
        <v>9200000</v>
      </c>
    </row>
    <row r="38" spans="2:12" ht="14.25">
      <c r="B38" s="33"/>
      <c r="C38" s="21" t="s">
        <v>47</v>
      </c>
      <c r="D38" s="19"/>
      <c r="E38" s="20">
        <f xml:space="preserve"> +E33 - E37</f>
        <v>2000000</v>
      </c>
      <c r="F38" s="20">
        <f xml:space="preserve"> +F33 - F37</f>
        <v>0</v>
      </c>
      <c r="G38" s="20">
        <f xml:space="preserve"> +G33 - G37</f>
        <v>0</v>
      </c>
      <c r="H38" s="20">
        <f xml:space="preserve"> +H33 - H37</f>
        <v>0</v>
      </c>
      <c r="I38" s="20">
        <f xml:space="preserve"> +I33 - I37</f>
        <v>0</v>
      </c>
      <c r="J38" s="20">
        <f t="shared" si="0"/>
        <v>2000000</v>
      </c>
      <c r="K38" s="17">
        <f xml:space="preserve"> +K33 - K37</f>
        <v>0</v>
      </c>
      <c r="L38" s="20">
        <f>L33-L37</f>
        <v>2000000</v>
      </c>
    </row>
    <row r="39" spans="2:12" ht="14.25">
      <c r="B39" s="21" t="s">
        <v>48</v>
      </c>
      <c r="C39" s="18"/>
      <c r="D39" s="19"/>
      <c r="E39" s="20">
        <f xml:space="preserve"> +E22 +E29 +E38</f>
        <v>13706266</v>
      </c>
      <c r="F39" s="20">
        <f xml:space="preserve"> +F22 +F29 +F38</f>
        <v>-168645</v>
      </c>
      <c r="G39" s="20">
        <f xml:space="preserve"> +G22 +G29 +G38</f>
        <v>-1320834</v>
      </c>
      <c r="H39" s="20">
        <f xml:space="preserve"> +H22 +H29 +H38</f>
        <v>-2684926</v>
      </c>
      <c r="I39" s="20">
        <f xml:space="preserve"> +I22 +I29 +I38</f>
        <v>0</v>
      </c>
      <c r="J39" s="20">
        <f t="shared" si="0"/>
        <v>9531861</v>
      </c>
      <c r="K39" s="17">
        <f xml:space="preserve"> +K22 +K29 +K38</f>
        <v>0</v>
      </c>
      <c r="L39" s="20">
        <f>L22+L29+L38</f>
        <v>9531861</v>
      </c>
    </row>
    <row r="40" spans="2:12" ht="14.25">
      <c r="B40" s="21" t="s">
        <v>49</v>
      </c>
      <c r="C40" s="18"/>
      <c r="D40" s="19"/>
      <c r="E40" s="20">
        <v>172350573</v>
      </c>
      <c r="F40" s="20">
        <v>4324838</v>
      </c>
      <c r="G40" s="20">
        <v>18094758</v>
      </c>
      <c r="H40" s="20">
        <v>26090912</v>
      </c>
      <c r="I40" s="20"/>
      <c r="J40" s="20">
        <f t="shared" si="0"/>
        <v>220861081</v>
      </c>
      <c r="K40" s="17"/>
      <c r="L40" s="20">
        <f t="shared" si="1"/>
        <v>220861081</v>
      </c>
    </row>
    <row r="41" spans="2:12" ht="14.25">
      <c r="B41" s="21" t="s">
        <v>50</v>
      </c>
      <c r="C41" s="18"/>
      <c r="D41" s="19"/>
      <c r="E41" s="20">
        <f xml:space="preserve"> +E39 +E40</f>
        <v>186056839</v>
      </c>
      <c r="F41" s="20">
        <f xml:space="preserve"> +F39 +F40</f>
        <v>4156193</v>
      </c>
      <c r="G41" s="20">
        <f xml:space="preserve"> +G39 +G40</f>
        <v>16773924</v>
      </c>
      <c r="H41" s="20">
        <f xml:space="preserve"> +H39 +H40</f>
        <v>23405986</v>
      </c>
      <c r="I41" s="20">
        <f xml:space="preserve"> +I39 +I40</f>
        <v>0</v>
      </c>
      <c r="J41" s="20">
        <f t="shared" si="0"/>
        <v>230392942</v>
      </c>
      <c r="K41" s="17">
        <f xml:space="preserve"> +K39 +K40</f>
        <v>0</v>
      </c>
      <c r="L41" s="20">
        <f>L39+L40</f>
        <v>230392942</v>
      </c>
    </row>
  </sheetData>
  <mergeCells count="12">
    <mergeCell ref="B23:B29"/>
    <mergeCell ref="C23:C24"/>
    <mergeCell ref="C25:C28"/>
    <mergeCell ref="B30:B38"/>
    <mergeCell ref="C30:C33"/>
    <mergeCell ref="C34:C37"/>
    <mergeCell ref="B3:L3"/>
    <mergeCell ref="B5:L5"/>
    <mergeCell ref="B7:D7"/>
    <mergeCell ref="B8:B22"/>
    <mergeCell ref="C8:C14"/>
    <mergeCell ref="C15:C2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showGridLines="0" workbookViewId="0">
      <selection activeCell="B6" sqref="B6"/>
    </sheetView>
  </sheetViews>
  <sheetFormatPr defaultRowHeight="13.5"/>
  <cols>
    <col min="1" max="3" width="2.875" customWidth="1"/>
    <col min="4" max="4" width="44.375" customWidth="1"/>
    <col min="5" max="10" width="20.75" customWidth="1"/>
  </cols>
  <sheetData>
    <row r="2" spans="2:10" ht="21">
      <c r="B2" s="1"/>
      <c r="C2" s="1"/>
      <c r="D2" s="1"/>
      <c r="E2" s="1"/>
      <c r="F2" s="1"/>
      <c r="G2" s="1"/>
      <c r="H2" s="2"/>
      <c r="I2" s="3"/>
      <c r="J2" s="3" t="s">
        <v>0</v>
      </c>
    </row>
    <row r="3" spans="2:10" ht="21">
      <c r="B3" s="26" t="s">
        <v>51</v>
      </c>
      <c r="C3" s="26"/>
      <c r="D3" s="26"/>
      <c r="E3" s="26"/>
      <c r="F3" s="26"/>
      <c r="G3" s="26"/>
      <c r="H3" s="26"/>
      <c r="I3" s="26"/>
      <c r="J3" s="26"/>
    </row>
    <row r="4" spans="2:10" ht="14.25">
      <c r="B4" s="4"/>
      <c r="C4" s="4"/>
      <c r="D4" s="4"/>
      <c r="E4" s="4"/>
      <c r="F4" s="4"/>
      <c r="G4" s="4"/>
      <c r="H4" s="4"/>
      <c r="I4" s="2"/>
      <c r="J4" s="2"/>
    </row>
    <row r="5" spans="2:10" ht="21">
      <c r="B5" s="27" t="s">
        <v>55</v>
      </c>
      <c r="C5" s="27"/>
      <c r="D5" s="27"/>
      <c r="E5" s="27"/>
      <c r="F5" s="27"/>
      <c r="G5" s="27"/>
      <c r="H5" s="27"/>
      <c r="I5" s="27"/>
      <c r="J5" s="27"/>
    </row>
    <row r="6" spans="2:10" ht="15.75">
      <c r="B6" s="5"/>
      <c r="C6" s="5"/>
      <c r="D6" s="5"/>
      <c r="E6" s="5"/>
      <c r="F6" s="5"/>
      <c r="G6" s="5"/>
      <c r="H6" s="2"/>
      <c r="I6" s="2"/>
      <c r="J6" s="5" t="s">
        <v>2</v>
      </c>
    </row>
    <row r="7" spans="2:10" ht="14.25">
      <c r="B7" s="28" t="s">
        <v>3</v>
      </c>
      <c r="C7" s="29"/>
      <c r="D7" s="30"/>
      <c r="E7" s="6" t="s">
        <v>52</v>
      </c>
      <c r="F7" s="6" t="s">
        <v>53</v>
      </c>
      <c r="G7" s="6" t="s">
        <v>54</v>
      </c>
      <c r="H7" s="7" t="s">
        <v>9</v>
      </c>
      <c r="I7" s="7" t="s">
        <v>10</v>
      </c>
      <c r="J7" s="7" t="s">
        <v>11</v>
      </c>
    </row>
    <row r="8" spans="2:10" ht="14.25">
      <c r="B8" s="31" t="s">
        <v>12</v>
      </c>
      <c r="C8" s="31" t="s">
        <v>13</v>
      </c>
      <c r="D8" s="8" t="s">
        <v>14</v>
      </c>
      <c r="E8" s="9">
        <v>29542531</v>
      </c>
      <c r="F8" s="9">
        <v>9995207</v>
      </c>
      <c r="G8" s="9">
        <v>26212314</v>
      </c>
      <c r="H8" s="9">
        <f>+E8+F8+G8</f>
        <v>65750052</v>
      </c>
      <c r="I8" s="10"/>
      <c r="J8" s="9">
        <f>H8-ABS(I8)</f>
        <v>65750052</v>
      </c>
    </row>
    <row r="9" spans="2:10" ht="14.25">
      <c r="B9" s="32"/>
      <c r="C9" s="32"/>
      <c r="D9" s="11" t="s">
        <v>15</v>
      </c>
      <c r="E9" s="12"/>
      <c r="F9" s="12"/>
      <c r="G9" s="12"/>
      <c r="H9" s="12">
        <f t="shared" ref="H9:H41" si="0">+E9+F9+G9</f>
        <v>0</v>
      </c>
      <c r="I9" s="13"/>
      <c r="J9" s="12">
        <f t="shared" ref="J9:J40" si="1">H9-ABS(I9)</f>
        <v>0</v>
      </c>
    </row>
    <row r="10" spans="2:10" ht="14.25">
      <c r="B10" s="32"/>
      <c r="C10" s="32"/>
      <c r="D10" s="11" t="s">
        <v>16</v>
      </c>
      <c r="E10" s="12"/>
      <c r="F10" s="12"/>
      <c r="G10" s="12"/>
      <c r="H10" s="12">
        <f t="shared" si="0"/>
        <v>0</v>
      </c>
      <c r="I10" s="13"/>
      <c r="J10" s="12">
        <f t="shared" si="1"/>
        <v>0</v>
      </c>
    </row>
    <row r="11" spans="2:10" ht="14.25">
      <c r="B11" s="32"/>
      <c r="C11" s="32"/>
      <c r="D11" s="11" t="s">
        <v>17</v>
      </c>
      <c r="E11" s="12"/>
      <c r="F11" s="12"/>
      <c r="G11" s="12"/>
      <c r="H11" s="12">
        <f t="shared" si="0"/>
        <v>0</v>
      </c>
      <c r="I11" s="13"/>
      <c r="J11" s="12">
        <f t="shared" si="1"/>
        <v>0</v>
      </c>
    </row>
    <row r="12" spans="2:10" ht="14.25">
      <c r="B12" s="32"/>
      <c r="C12" s="32"/>
      <c r="D12" s="11" t="s">
        <v>18</v>
      </c>
      <c r="E12" s="12">
        <v>36</v>
      </c>
      <c r="F12" s="12"/>
      <c r="G12" s="12">
        <v>78</v>
      </c>
      <c r="H12" s="12">
        <f t="shared" si="0"/>
        <v>114</v>
      </c>
      <c r="I12" s="13"/>
      <c r="J12" s="12">
        <f t="shared" si="1"/>
        <v>114</v>
      </c>
    </row>
    <row r="13" spans="2:10" ht="14.25">
      <c r="B13" s="32"/>
      <c r="C13" s="32"/>
      <c r="D13" s="11" t="s">
        <v>19</v>
      </c>
      <c r="E13" s="12">
        <v>763819</v>
      </c>
      <c r="F13" s="12">
        <v>1483113</v>
      </c>
      <c r="G13" s="12">
        <v>1559100</v>
      </c>
      <c r="H13" s="12">
        <f t="shared" si="0"/>
        <v>3806032</v>
      </c>
      <c r="I13" s="14"/>
      <c r="J13" s="12">
        <f t="shared" si="1"/>
        <v>3806032</v>
      </c>
    </row>
    <row r="14" spans="2:10" ht="14.25">
      <c r="B14" s="32"/>
      <c r="C14" s="33"/>
      <c r="D14" s="15" t="s">
        <v>20</v>
      </c>
      <c r="E14" s="16">
        <f>+E8+E9+E10+E11+E12+E13</f>
        <v>30306386</v>
      </c>
      <c r="F14" s="16">
        <f>+F8+F9+F10+F11+F12+F13</f>
        <v>11478320</v>
      </c>
      <c r="G14" s="16">
        <f>+G8+G9+G10+G11+G12+G13</f>
        <v>27771492</v>
      </c>
      <c r="H14" s="16">
        <f t="shared" si="0"/>
        <v>69556198</v>
      </c>
      <c r="I14" s="17">
        <f>+I8+I9+I10+I11+I12+I13</f>
        <v>0</v>
      </c>
      <c r="J14" s="16">
        <f t="shared" si="1"/>
        <v>69556198</v>
      </c>
    </row>
    <row r="15" spans="2:10" ht="14.25">
      <c r="B15" s="32"/>
      <c r="C15" s="31" t="s">
        <v>21</v>
      </c>
      <c r="D15" s="11" t="s">
        <v>22</v>
      </c>
      <c r="E15" s="12">
        <v>23533738</v>
      </c>
      <c r="F15" s="12">
        <v>11331022</v>
      </c>
      <c r="G15" s="12">
        <v>18877692</v>
      </c>
      <c r="H15" s="12">
        <f t="shared" si="0"/>
        <v>53742452</v>
      </c>
      <c r="I15" s="10"/>
      <c r="J15" s="12">
        <f t="shared" si="1"/>
        <v>53742452</v>
      </c>
    </row>
    <row r="16" spans="2:10" ht="14.25">
      <c r="B16" s="32"/>
      <c r="C16" s="32"/>
      <c r="D16" s="11" t="s">
        <v>23</v>
      </c>
      <c r="E16" s="12">
        <v>1218485</v>
      </c>
      <c r="F16" s="12">
        <v>555225</v>
      </c>
      <c r="G16" s="12">
        <v>944177</v>
      </c>
      <c r="H16" s="12">
        <f t="shared" si="0"/>
        <v>2717887</v>
      </c>
      <c r="I16" s="13"/>
      <c r="J16" s="12">
        <f t="shared" si="1"/>
        <v>2717887</v>
      </c>
    </row>
    <row r="17" spans="2:10" ht="14.25">
      <c r="B17" s="32"/>
      <c r="C17" s="32"/>
      <c r="D17" s="11" t="s">
        <v>24</v>
      </c>
      <c r="E17" s="12">
        <v>2624581</v>
      </c>
      <c r="F17" s="12">
        <v>870070</v>
      </c>
      <c r="G17" s="12">
        <v>8452767</v>
      </c>
      <c r="H17" s="12">
        <f t="shared" si="0"/>
        <v>11947418</v>
      </c>
      <c r="I17" s="13"/>
      <c r="J17" s="12">
        <f t="shared" si="1"/>
        <v>11947418</v>
      </c>
    </row>
    <row r="18" spans="2:10" ht="14.25">
      <c r="B18" s="32"/>
      <c r="C18" s="32"/>
      <c r="D18" s="11" t="s">
        <v>25</v>
      </c>
      <c r="E18" s="12"/>
      <c r="F18" s="12"/>
      <c r="G18" s="12"/>
      <c r="H18" s="12">
        <f t="shared" si="0"/>
        <v>0</v>
      </c>
      <c r="I18" s="13"/>
      <c r="J18" s="12">
        <f t="shared" si="1"/>
        <v>0</v>
      </c>
    </row>
    <row r="19" spans="2:10" ht="14.25">
      <c r="B19" s="32"/>
      <c r="C19" s="32"/>
      <c r="D19" s="11" t="s">
        <v>26</v>
      </c>
      <c r="E19" s="12"/>
      <c r="F19" s="12"/>
      <c r="G19" s="12"/>
      <c r="H19" s="12">
        <f t="shared" si="0"/>
        <v>0</v>
      </c>
      <c r="I19" s="13"/>
      <c r="J19" s="12">
        <f t="shared" si="1"/>
        <v>0</v>
      </c>
    </row>
    <row r="20" spans="2:10" ht="14.25">
      <c r="B20" s="32"/>
      <c r="C20" s="32"/>
      <c r="D20" s="11" t="s">
        <v>27</v>
      </c>
      <c r="E20" s="12">
        <v>119018</v>
      </c>
      <c r="F20" s="12">
        <v>991163</v>
      </c>
      <c r="G20" s="12">
        <v>657542</v>
      </c>
      <c r="H20" s="12">
        <f t="shared" si="0"/>
        <v>1767723</v>
      </c>
      <c r="I20" s="14"/>
      <c r="J20" s="12">
        <f t="shared" si="1"/>
        <v>1767723</v>
      </c>
    </row>
    <row r="21" spans="2:10" ht="14.25">
      <c r="B21" s="32"/>
      <c r="C21" s="33"/>
      <c r="D21" s="15" t="s">
        <v>28</v>
      </c>
      <c r="E21" s="16">
        <f>+E15+E16+E17+E18+E19+E20</f>
        <v>27495822</v>
      </c>
      <c r="F21" s="16">
        <f>+F15+F16+F17+F18+F19+F20</f>
        <v>13747480</v>
      </c>
      <c r="G21" s="16">
        <f>+G15+G16+G17+G18+G19+G20</f>
        <v>28932178</v>
      </c>
      <c r="H21" s="16">
        <f t="shared" si="0"/>
        <v>70175480</v>
      </c>
      <c r="I21" s="17">
        <f>+I15+I16+I17+I18+I19+I20</f>
        <v>0</v>
      </c>
      <c r="J21" s="16">
        <f t="shared" si="1"/>
        <v>70175480</v>
      </c>
    </row>
    <row r="22" spans="2:10" ht="14.25">
      <c r="B22" s="33"/>
      <c r="C22" s="18" t="s">
        <v>29</v>
      </c>
      <c r="D22" s="19"/>
      <c r="E22" s="20">
        <f xml:space="preserve"> +E14 - E21</f>
        <v>2810564</v>
      </c>
      <c r="F22" s="20">
        <f xml:space="preserve"> +F14 - F21</f>
        <v>-2269160</v>
      </c>
      <c r="G22" s="20">
        <f xml:space="preserve"> +G14 - G21</f>
        <v>-1160686</v>
      </c>
      <c r="H22" s="20">
        <f t="shared" si="0"/>
        <v>-619282</v>
      </c>
      <c r="I22" s="17">
        <f xml:space="preserve"> +I14 - I21</f>
        <v>0</v>
      </c>
      <c r="J22" s="20">
        <f>J14-J21</f>
        <v>-619282</v>
      </c>
    </row>
    <row r="23" spans="2:10" ht="14.25">
      <c r="B23" s="31" t="s">
        <v>30</v>
      </c>
      <c r="C23" s="31" t="s">
        <v>13</v>
      </c>
      <c r="D23" s="11" t="s">
        <v>31</v>
      </c>
      <c r="E23" s="12"/>
      <c r="F23" s="12"/>
      <c r="G23" s="12"/>
      <c r="H23" s="12">
        <f t="shared" si="0"/>
        <v>0</v>
      </c>
      <c r="I23" s="17"/>
      <c r="J23" s="12">
        <f t="shared" si="1"/>
        <v>0</v>
      </c>
    </row>
    <row r="24" spans="2:10" ht="14.25">
      <c r="B24" s="32"/>
      <c r="C24" s="33"/>
      <c r="D24" s="15" t="s">
        <v>32</v>
      </c>
      <c r="E24" s="16">
        <f>+E23</f>
        <v>0</v>
      </c>
      <c r="F24" s="16">
        <f>+F23</f>
        <v>0</v>
      </c>
      <c r="G24" s="16">
        <f>+G23</f>
        <v>0</v>
      </c>
      <c r="H24" s="16">
        <f t="shared" si="0"/>
        <v>0</v>
      </c>
      <c r="I24" s="17">
        <f>+I23</f>
        <v>0</v>
      </c>
      <c r="J24" s="16">
        <f t="shared" si="1"/>
        <v>0</v>
      </c>
    </row>
    <row r="25" spans="2:10" ht="14.25">
      <c r="B25" s="32"/>
      <c r="C25" s="31" t="s">
        <v>21</v>
      </c>
      <c r="D25" s="11" t="s">
        <v>33</v>
      </c>
      <c r="E25" s="12"/>
      <c r="F25" s="12"/>
      <c r="G25" s="12"/>
      <c r="H25" s="12">
        <f t="shared" si="0"/>
        <v>0</v>
      </c>
      <c r="I25" s="10"/>
      <c r="J25" s="12">
        <f t="shared" si="1"/>
        <v>0</v>
      </c>
    </row>
    <row r="26" spans="2:10" ht="14.25">
      <c r="B26" s="32"/>
      <c r="C26" s="32"/>
      <c r="D26" s="11" t="s">
        <v>34</v>
      </c>
      <c r="E26" s="12"/>
      <c r="F26" s="12"/>
      <c r="G26" s="12">
        <v>201960</v>
      </c>
      <c r="H26" s="12">
        <f t="shared" si="0"/>
        <v>201960</v>
      </c>
      <c r="I26" s="13"/>
      <c r="J26" s="12">
        <f t="shared" si="1"/>
        <v>201960</v>
      </c>
    </row>
    <row r="27" spans="2:10" ht="14.25">
      <c r="B27" s="32"/>
      <c r="C27" s="32"/>
      <c r="D27" s="11" t="s">
        <v>35</v>
      </c>
      <c r="E27" s="12"/>
      <c r="F27" s="12"/>
      <c r="G27" s="12"/>
      <c r="H27" s="12">
        <f t="shared" si="0"/>
        <v>0</v>
      </c>
      <c r="I27" s="14"/>
      <c r="J27" s="12">
        <f t="shared" si="1"/>
        <v>0</v>
      </c>
    </row>
    <row r="28" spans="2:10" ht="14.25">
      <c r="B28" s="32"/>
      <c r="C28" s="33"/>
      <c r="D28" s="15" t="s">
        <v>36</v>
      </c>
      <c r="E28" s="16">
        <f>+E25+E26+E27</f>
        <v>0</v>
      </c>
      <c r="F28" s="16">
        <f>+F25+F26+F27</f>
        <v>0</v>
      </c>
      <c r="G28" s="16">
        <f>+G25+G26+G27</f>
        <v>201960</v>
      </c>
      <c r="H28" s="16">
        <f t="shared" si="0"/>
        <v>201960</v>
      </c>
      <c r="I28" s="17">
        <f>+I25+I26+I27</f>
        <v>0</v>
      </c>
      <c r="J28" s="16">
        <f t="shared" si="1"/>
        <v>201960</v>
      </c>
    </row>
    <row r="29" spans="2:10" ht="14.25">
      <c r="B29" s="33"/>
      <c r="C29" s="21" t="s">
        <v>37</v>
      </c>
      <c r="D29" s="19"/>
      <c r="E29" s="20">
        <f xml:space="preserve"> +E24 - E28</f>
        <v>0</v>
      </c>
      <c r="F29" s="20">
        <f xml:space="preserve"> +F24 - F28</f>
        <v>0</v>
      </c>
      <c r="G29" s="20">
        <f xml:space="preserve"> +G24 - G28</f>
        <v>-201960</v>
      </c>
      <c r="H29" s="20">
        <f t="shared" si="0"/>
        <v>-201960</v>
      </c>
      <c r="I29" s="17">
        <f xml:space="preserve"> +I24 - I28</f>
        <v>0</v>
      </c>
      <c r="J29" s="20">
        <f>J24-J28</f>
        <v>-201960</v>
      </c>
    </row>
    <row r="30" spans="2:10" ht="14.25">
      <c r="B30" s="31" t="s">
        <v>38</v>
      </c>
      <c r="C30" s="31" t="s">
        <v>13</v>
      </c>
      <c r="D30" s="11" t="s">
        <v>39</v>
      </c>
      <c r="E30" s="12"/>
      <c r="F30" s="12"/>
      <c r="G30" s="12"/>
      <c r="H30" s="12">
        <f t="shared" si="0"/>
        <v>0</v>
      </c>
      <c r="I30" s="10"/>
      <c r="J30" s="12">
        <f t="shared" si="1"/>
        <v>0</v>
      </c>
    </row>
    <row r="31" spans="2:10" ht="14.25">
      <c r="B31" s="32"/>
      <c r="C31" s="32"/>
      <c r="D31" s="11" t="s">
        <v>40</v>
      </c>
      <c r="E31" s="12"/>
      <c r="F31" s="12">
        <v>1000000</v>
      </c>
      <c r="G31" s="12"/>
      <c r="H31" s="12">
        <f t="shared" si="0"/>
        <v>1000000</v>
      </c>
      <c r="I31" s="13"/>
      <c r="J31" s="12">
        <f t="shared" si="1"/>
        <v>1000000</v>
      </c>
    </row>
    <row r="32" spans="2:10" ht="14.25">
      <c r="B32" s="32"/>
      <c r="C32" s="32"/>
      <c r="D32" s="11" t="s">
        <v>41</v>
      </c>
      <c r="E32" s="12"/>
      <c r="F32" s="12"/>
      <c r="G32" s="12"/>
      <c r="H32" s="12">
        <f t="shared" si="0"/>
        <v>0</v>
      </c>
      <c r="I32" s="14"/>
      <c r="J32" s="12">
        <f t="shared" si="1"/>
        <v>0</v>
      </c>
    </row>
    <row r="33" spans="2:10" ht="14.25">
      <c r="B33" s="32"/>
      <c r="C33" s="33"/>
      <c r="D33" s="15" t="s">
        <v>42</v>
      </c>
      <c r="E33" s="16">
        <f>+E30+E31+E32</f>
        <v>0</v>
      </c>
      <c r="F33" s="16">
        <f>+F30+F31+F32</f>
        <v>1000000</v>
      </c>
      <c r="G33" s="16">
        <f>+G30+G31+G32</f>
        <v>0</v>
      </c>
      <c r="H33" s="16">
        <f t="shared" si="0"/>
        <v>1000000</v>
      </c>
      <c r="I33" s="17">
        <f>+I30+I31+I32</f>
        <v>0</v>
      </c>
      <c r="J33" s="16">
        <f t="shared" si="1"/>
        <v>1000000</v>
      </c>
    </row>
    <row r="34" spans="2:10" ht="14.25">
      <c r="B34" s="32"/>
      <c r="C34" s="31" t="s">
        <v>21</v>
      </c>
      <c r="D34" s="11" t="s">
        <v>43</v>
      </c>
      <c r="E34" s="12"/>
      <c r="F34" s="12"/>
      <c r="G34" s="12"/>
      <c r="H34" s="12">
        <f t="shared" si="0"/>
        <v>0</v>
      </c>
      <c r="I34" s="10"/>
      <c r="J34" s="12">
        <f t="shared" si="1"/>
        <v>0</v>
      </c>
    </row>
    <row r="35" spans="2:10" ht="14.25">
      <c r="B35" s="32"/>
      <c r="C35" s="32"/>
      <c r="D35" s="22" t="s">
        <v>44</v>
      </c>
      <c r="E35" s="23"/>
      <c r="F35" s="23"/>
      <c r="G35" s="23"/>
      <c r="H35" s="23">
        <f t="shared" si="0"/>
        <v>0</v>
      </c>
      <c r="I35" s="13"/>
      <c r="J35" s="23">
        <f t="shared" si="1"/>
        <v>0</v>
      </c>
    </row>
    <row r="36" spans="2:10" ht="14.25">
      <c r="B36" s="32"/>
      <c r="C36" s="32"/>
      <c r="D36" s="22" t="s">
        <v>45</v>
      </c>
      <c r="E36" s="23"/>
      <c r="F36" s="23"/>
      <c r="G36" s="23"/>
      <c r="H36" s="23">
        <f t="shared" si="0"/>
        <v>0</v>
      </c>
      <c r="I36" s="14"/>
      <c r="J36" s="23">
        <f t="shared" si="1"/>
        <v>0</v>
      </c>
    </row>
    <row r="37" spans="2:10" ht="14.25">
      <c r="B37" s="32"/>
      <c r="C37" s="33"/>
      <c r="D37" s="24" t="s">
        <v>46</v>
      </c>
      <c r="E37" s="25">
        <f>+E34+E35+E36</f>
        <v>0</v>
      </c>
      <c r="F37" s="25">
        <f>+F34+F35+F36</f>
        <v>0</v>
      </c>
      <c r="G37" s="25">
        <f>+G34+G35+G36</f>
        <v>0</v>
      </c>
      <c r="H37" s="25">
        <f t="shared" si="0"/>
        <v>0</v>
      </c>
      <c r="I37" s="17">
        <f>+I34+I35+I36</f>
        <v>0</v>
      </c>
      <c r="J37" s="25">
        <f t="shared" si="1"/>
        <v>0</v>
      </c>
    </row>
    <row r="38" spans="2:10" ht="14.25">
      <c r="B38" s="33"/>
      <c r="C38" s="21" t="s">
        <v>47</v>
      </c>
      <c r="D38" s="19"/>
      <c r="E38" s="20">
        <f xml:space="preserve"> +E33 - E37</f>
        <v>0</v>
      </c>
      <c r="F38" s="20">
        <f xml:space="preserve"> +F33 - F37</f>
        <v>1000000</v>
      </c>
      <c r="G38" s="20">
        <f xml:space="preserve"> +G33 - G37</f>
        <v>0</v>
      </c>
      <c r="H38" s="20">
        <f t="shared" si="0"/>
        <v>1000000</v>
      </c>
      <c r="I38" s="17">
        <f xml:space="preserve"> +I33 - I37</f>
        <v>0</v>
      </c>
      <c r="J38" s="20">
        <f>J33-J37</f>
        <v>1000000</v>
      </c>
    </row>
    <row r="39" spans="2:10" ht="14.25">
      <c r="B39" s="21" t="s">
        <v>48</v>
      </c>
      <c r="C39" s="18"/>
      <c r="D39" s="19"/>
      <c r="E39" s="20">
        <f xml:space="preserve"> +E22 +E29 +E38</f>
        <v>2810564</v>
      </c>
      <c r="F39" s="20">
        <f xml:space="preserve"> +F22 +F29 +F38</f>
        <v>-1269160</v>
      </c>
      <c r="G39" s="20">
        <f xml:space="preserve"> +G22 +G29 +G38</f>
        <v>-1362646</v>
      </c>
      <c r="H39" s="20">
        <f t="shared" si="0"/>
        <v>178758</v>
      </c>
      <c r="I39" s="17">
        <f xml:space="preserve"> +I22 +I29 +I38</f>
        <v>0</v>
      </c>
      <c r="J39" s="20">
        <f>J22+J29+J38</f>
        <v>178758</v>
      </c>
    </row>
    <row r="40" spans="2:10" ht="14.25">
      <c r="B40" s="21" t="s">
        <v>49</v>
      </c>
      <c r="C40" s="18"/>
      <c r="D40" s="19"/>
      <c r="E40" s="20">
        <v>7819698</v>
      </c>
      <c r="F40" s="20">
        <v>3721269</v>
      </c>
      <c r="G40" s="20">
        <v>7408220</v>
      </c>
      <c r="H40" s="20">
        <f t="shared" si="0"/>
        <v>18949187</v>
      </c>
      <c r="I40" s="17"/>
      <c r="J40" s="20">
        <f t="shared" si="1"/>
        <v>18949187</v>
      </c>
    </row>
    <row r="41" spans="2:10" ht="14.25">
      <c r="B41" s="21" t="s">
        <v>50</v>
      </c>
      <c r="C41" s="18"/>
      <c r="D41" s="19"/>
      <c r="E41" s="20">
        <f xml:space="preserve"> +E39 +E40</f>
        <v>10630262</v>
      </c>
      <c r="F41" s="20">
        <f xml:space="preserve"> +F39 +F40</f>
        <v>2452109</v>
      </c>
      <c r="G41" s="20">
        <f xml:space="preserve"> +G39 +G40</f>
        <v>6045574</v>
      </c>
      <c r="H41" s="20">
        <f t="shared" si="0"/>
        <v>19127945</v>
      </c>
      <c r="I41" s="17">
        <f xml:space="preserve"> +I39 +I40</f>
        <v>0</v>
      </c>
      <c r="J41" s="20">
        <f>J39+J40</f>
        <v>19127945</v>
      </c>
    </row>
  </sheetData>
  <mergeCells count="12">
    <mergeCell ref="B23:B29"/>
    <mergeCell ref="C23:C24"/>
    <mergeCell ref="C25:C28"/>
    <mergeCell ref="B30:B38"/>
    <mergeCell ref="C30:C33"/>
    <mergeCell ref="C34:C37"/>
    <mergeCell ref="B3:J3"/>
    <mergeCell ref="B5:J5"/>
    <mergeCell ref="B7:D7"/>
    <mergeCell ref="B8:B22"/>
    <mergeCell ref="C8:C14"/>
    <mergeCell ref="C15:C2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公益事業</vt:lpstr>
      <vt:lpstr>公益事業!Print_Titles</vt:lpstr>
      <vt:lpstr>社会福祉事業!Print_Titles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user</cp:lastModifiedBy>
  <dcterms:created xsi:type="dcterms:W3CDTF">2020-05-14T08:03:59Z</dcterms:created>
  <dcterms:modified xsi:type="dcterms:W3CDTF">2020-08-04T22:03:59Z</dcterms:modified>
</cp:coreProperties>
</file>