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sv\Desktop\R6年度財務諸表算定シート等\"/>
    </mc:Choice>
  </mc:AlternateContent>
  <xr:revisionPtr revIDLastSave="0" documentId="8_{E40BEE44-5AAF-4E14-9FB4-DEFEBBDD8FE6}" xr6:coauthVersionLast="47" xr6:coauthVersionMax="47" xr10:uidLastSave="{00000000-0000-0000-0000-000000000000}"/>
  <bookViews>
    <workbookView xWindow="-120" yWindow="-120" windowWidth="29040" windowHeight="15840" activeTab="1" xr2:uid="{0BCD888D-00A5-4600-A993-763715CFE567}"/>
  </bookViews>
  <sheets>
    <sheet name="社会福祉事業" sheetId="1" r:id="rId1"/>
    <sheet name="公益事業" sheetId="2" r:id="rId2"/>
  </sheets>
  <definedNames>
    <definedName name="_xlnm.Print_Titles" localSheetId="1">公益事業!$1:$7</definedName>
    <definedName name="_xlnm.Print_Titles" localSheetId="0">社会福祉事業!$1:$7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0" i="2" l="1"/>
  <c r="K50" i="2" s="1"/>
  <c r="I49" i="2"/>
  <c r="K49" i="2" s="1"/>
  <c r="I48" i="2"/>
  <c r="K48" i="2" s="1"/>
  <c r="I46" i="2"/>
  <c r="K46" i="2" s="1"/>
  <c r="F44" i="2"/>
  <c r="J43" i="2"/>
  <c r="H43" i="2"/>
  <c r="G43" i="2"/>
  <c r="G44" i="2" s="1"/>
  <c r="F43" i="2"/>
  <c r="E43" i="2"/>
  <c r="I43" i="2" s="1"/>
  <c r="K43" i="2" s="1"/>
  <c r="I42" i="2"/>
  <c r="K42" i="2" s="1"/>
  <c r="I41" i="2"/>
  <c r="K41" i="2" s="1"/>
  <c r="I40" i="2"/>
  <c r="K40" i="2" s="1"/>
  <c r="I39" i="2"/>
  <c r="K39" i="2" s="1"/>
  <c r="I38" i="2"/>
  <c r="K38" i="2" s="1"/>
  <c r="I37" i="2"/>
  <c r="K37" i="2" s="1"/>
  <c r="J36" i="2"/>
  <c r="J44" i="2" s="1"/>
  <c r="H36" i="2"/>
  <c r="H44" i="2" s="1"/>
  <c r="G36" i="2"/>
  <c r="F36" i="2"/>
  <c r="E36" i="2"/>
  <c r="I36" i="2" s="1"/>
  <c r="K36" i="2" s="1"/>
  <c r="I35" i="2"/>
  <c r="K35" i="2" s="1"/>
  <c r="K34" i="2"/>
  <c r="I34" i="2"/>
  <c r="K33" i="2"/>
  <c r="I33" i="2"/>
  <c r="I32" i="2"/>
  <c r="K32" i="2" s="1"/>
  <c r="K31" i="2"/>
  <c r="I31" i="2"/>
  <c r="I30" i="2"/>
  <c r="K30" i="2" s="1"/>
  <c r="G28" i="2"/>
  <c r="J27" i="2"/>
  <c r="H27" i="2"/>
  <c r="G27" i="2"/>
  <c r="F27" i="2"/>
  <c r="E27" i="2"/>
  <c r="I27" i="2" s="1"/>
  <c r="K27" i="2" s="1"/>
  <c r="I26" i="2"/>
  <c r="K26" i="2" s="1"/>
  <c r="K25" i="2"/>
  <c r="I25" i="2"/>
  <c r="J24" i="2"/>
  <c r="J28" i="2" s="1"/>
  <c r="H24" i="2"/>
  <c r="H28" i="2" s="1"/>
  <c r="G24" i="2"/>
  <c r="F24" i="2"/>
  <c r="F28" i="2" s="1"/>
  <c r="E24" i="2"/>
  <c r="E28" i="2" s="1"/>
  <c r="I28" i="2" s="1"/>
  <c r="K23" i="2"/>
  <c r="I23" i="2"/>
  <c r="I22" i="2"/>
  <c r="K22" i="2" s="1"/>
  <c r="I21" i="2"/>
  <c r="K21" i="2" s="1"/>
  <c r="E20" i="2"/>
  <c r="J19" i="2"/>
  <c r="H19" i="2"/>
  <c r="H20" i="2" s="1"/>
  <c r="H29" i="2" s="1"/>
  <c r="H45" i="2" s="1"/>
  <c r="H47" i="2" s="1"/>
  <c r="H51" i="2" s="1"/>
  <c r="G19" i="2"/>
  <c r="F19" i="2"/>
  <c r="I19" i="2" s="1"/>
  <c r="K19" i="2" s="1"/>
  <c r="E19" i="2"/>
  <c r="K18" i="2"/>
  <c r="I18" i="2"/>
  <c r="I17" i="2"/>
  <c r="K17" i="2" s="1"/>
  <c r="K16" i="2"/>
  <c r="I16" i="2"/>
  <c r="I15" i="2"/>
  <c r="K15" i="2" s="1"/>
  <c r="I14" i="2"/>
  <c r="K14" i="2" s="1"/>
  <c r="K13" i="2"/>
  <c r="I13" i="2"/>
  <c r="K12" i="2"/>
  <c r="I12" i="2"/>
  <c r="J11" i="2"/>
  <c r="J20" i="2" s="1"/>
  <c r="I11" i="2"/>
  <c r="K11" i="2" s="1"/>
  <c r="K20" i="2" s="1"/>
  <c r="H11" i="2"/>
  <c r="G11" i="2"/>
  <c r="G20" i="2" s="1"/>
  <c r="G29" i="2" s="1"/>
  <c r="F11" i="2"/>
  <c r="F20" i="2" s="1"/>
  <c r="F29" i="2" s="1"/>
  <c r="F45" i="2" s="1"/>
  <c r="F47" i="2" s="1"/>
  <c r="F51" i="2" s="1"/>
  <c r="E11" i="2"/>
  <c r="I10" i="2"/>
  <c r="K10" i="2" s="1"/>
  <c r="I9" i="2"/>
  <c r="K9" i="2" s="1"/>
  <c r="K8" i="2"/>
  <c r="I8" i="2"/>
  <c r="J50" i="1"/>
  <c r="L50" i="1" s="1"/>
  <c r="L49" i="1"/>
  <c r="J49" i="1"/>
  <c r="J48" i="1"/>
  <c r="L48" i="1" s="1"/>
  <c r="L46" i="1"/>
  <c r="J46" i="1"/>
  <c r="K43" i="1"/>
  <c r="I43" i="1"/>
  <c r="H43" i="1"/>
  <c r="G43" i="1"/>
  <c r="G44" i="1" s="1"/>
  <c r="F43" i="1"/>
  <c r="J43" i="1" s="1"/>
  <c r="L43" i="1" s="1"/>
  <c r="E43" i="1"/>
  <c r="J42" i="1"/>
  <c r="L42" i="1" s="1"/>
  <c r="J41" i="1"/>
  <c r="L41" i="1" s="1"/>
  <c r="L40" i="1"/>
  <c r="J40" i="1"/>
  <c r="J39" i="1"/>
  <c r="L39" i="1" s="1"/>
  <c r="J38" i="1"/>
  <c r="L38" i="1" s="1"/>
  <c r="L37" i="1"/>
  <c r="J37" i="1"/>
  <c r="K36" i="1"/>
  <c r="K44" i="1" s="1"/>
  <c r="I36" i="1"/>
  <c r="I44" i="1" s="1"/>
  <c r="H36" i="1"/>
  <c r="H44" i="1" s="1"/>
  <c r="G36" i="1"/>
  <c r="F36" i="1"/>
  <c r="F44" i="1" s="1"/>
  <c r="E36" i="1"/>
  <c r="E44" i="1" s="1"/>
  <c r="J35" i="1"/>
  <c r="L35" i="1" s="1"/>
  <c r="L34" i="1"/>
  <c r="J34" i="1"/>
  <c r="J33" i="1"/>
  <c r="L33" i="1" s="1"/>
  <c r="J32" i="1"/>
  <c r="L32" i="1" s="1"/>
  <c r="L31" i="1"/>
  <c r="J31" i="1"/>
  <c r="J30" i="1"/>
  <c r="L30" i="1" s="1"/>
  <c r="I28" i="1"/>
  <c r="G28" i="1"/>
  <c r="K27" i="1"/>
  <c r="I27" i="1"/>
  <c r="H27" i="1"/>
  <c r="G27" i="1"/>
  <c r="F27" i="1"/>
  <c r="E27" i="1"/>
  <c r="J27" i="1" s="1"/>
  <c r="L27" i="1" s="1"/>
  <c r="J26" i="1"/>
  <c r="L26" i="1" s="1"/>
  <c r="L25" i="1"/>
  <c r="J25" i="1"/>
  <c r="K24" i="1"/>
  <c r="K28" i="1" s="1"/>
  <c r="I24" i="1"/>
  <c r="H24" i="1"/>
  <c r="H28" i="1" s="1"/>
  <c r="G24" i="1"/>
  <c r="F24" i="1"/>
  <c r="F28" i="1" s="1"/>
  <c r="E24" i="1"/>
  <c r="E28" i="1" s="1"/>
  <c r="J23" i="1"/>
  <c r="L23" i="1" s="1"/>
  <c r="L22" i="1"/>
  <c r="J22" i="1"/>
  <c r="J21" i="1"/>
  <c r="L21" i="1" s="1"/>
  <c r="H20" i="1"/>
  <c r="E20" i="1"/>
  <c r="E29" i="1" s="1"/>
  <c r="K19" i="1"/>
  <c r="I19" i="1"/>
  <c r="H19" i="1"/>
  <c r="G19" i="1"/>
  <c r="F19" i="1"/>
  <c r="E19" i="1"/>
  <c r="J19" i="1" s="1"/>
  <c r="L19" i="1" s="1"/>
  <c r="J18" i="1"/>
  <c r="L18" i="1" s="1"/>
  <c r="J17" i="1"/>
  <c r="L17" i="1" s="1"/>
  <c r="L16" i="1"/>
  <c r="J16" i="1"/>
  <c r="J15" i="1"/>
  <c r="L15" i="1" s="1"/>
  <c r="J14" i="1"/>
  <c r="L14" i="1" s="1"/>
  <c r="L13" i="1"/>
  <c r="J13" i="1"/>
  <c r="J12" i="1"/>
  <c r="L12" i="1" s="1"/>
  <c r="K11" i="1"/>
  <c r="K20" i="1" s="1"/>
  <c r="I11" i="1"/>
  <c r="I20" i="1" s="1"/>
  <c r="I29" i="1" s="1"/>
  <c r="H11" i="1"/>
  <c r="G11" i="1"/>
  <c r="G20" i="1" s="1"/>
  <c r="G29" i="1" s="1"/>
  <c r="F11" i="1"/>
  <c r="F20" i="1" s="1"/>
  <c r="F29" i="1" s="1"/>
  <c r="F45" i="1" s="1"/>
  <c r="F47" i="1" s="1"/>
  <c r="F51" i="1" s="1"/>
  <c r="E11" i="1"/>
  <c r="L10" i="1"/>
  <c r="J10" i="1"/>
  <c r="J9" i="1"/>
  <c r="L9" i="1" s="1"/>
  <c r="J8" i="1"/>
  <c r="L8" i="1" s="1"/>
  <c r="E45" i="1" l="1"/>
  <c r="H29" i="1"/>
  <c r="H45" i="1" s="1"/>
  <c r="H47" i="1" s="1"/>
  <c r="H51" i="1" s="1"/>
  <c r="G45" i="2"/>
  <c r="G47" i="2" s="1"/>
  <c r="G51" i="2" s="1"/>
  <c r="K44" i="2"/>
  <c r="G45" i="1"/>
  <c r="G47" i="1" s="1"/>
  <c r="G51" i="1" s="1"/>
  <c r="J28" i="1"/>
  <c r="J29" i="2"/>
  <c r="J45" i="2" s="1"/>
  <c r="J47" i="2" s="1"/>
  <c r="J51" i="2" s="1"/>
  <c r="I45" i="1"/>
  <c r="I47" i="1" s="1"/>
  <c r="I51" i="1" s="1"/>
  <c r="J44" i="1"/>
  <c r="K29" i="1"/>
  <c r="K45" i="1" s="1"/>
  <c r="K47" i="1" s="1"/>
  <c r="K51" i="1" s="1"/>
  <c r="I20" i="2"/>
  <c r="J24" i="1"/>
  <c r="L24" i="1" s="1"/>
  <c r="L28" i="1" s="1"/>
  <c r="J36" i="1"/>
  <c r="L36" i="1" s="1"/>
  <c r="L44" i="1" s="1"/>
  <c r="E44" i="2"/>
  <c r="I44" i="2" s="1"/>
  <c r="E29" i="2"/>
  <c r="J11" i="1"/>
  <c r="L11" i="1" s="1"/>
  <c r="L20" i="1" s="1"/>
  <c r="I24" i="2"/>
  <c r="K24" i="2" s="1"/>
  <c r="K28" i="2" s="1"/>
  <c r="K29" i="2" s="1"/>
  <c r="K45" i="2" s="1"/>
  <c r="K47" i="2" s="1"/>
  <c r="K51" i="2" s="1"/>
  <c r="J20" i="1"/>
  <c r="L29" i="1" l="1"/>
  <c r="L45" i="1" s="1"/>
  <c r="L47" i="1" s="1"/>
  <c r="L51" i="1" s="1"/>
  <c r="E45" i="2"/>
  <c r="I29" i="2"/>
  <c r="J29" i="1"/>
  <c r="E47" i="1"/>
  <c r="J45" i="1"/>
  <c r="I45" i="2" l="1"/>
  <c r="E47" i="2"/>
  <c r="J47" i="1"/>
  <c r="E51" i="1"/>
  <c r="J51" i="1" s="1"/>
  <c r="I47" i="2" l="1"/>
  <c r="E51" i="2"/>
  <c r="I51" i="2" s="1"/>
</calcChain>
</file>

<file path=xl/sharedStrings.xml><?xml version="1.0" encoding="utf-8"?>
<sst xmlns="http://schemas.openxmlformats.org/spreadsheetml/2006/main" count="133" uniqueCount="68">
  <si>
    <t>第二号第三様式（第二十三条第四項関係）</t>
    <rPh sb="0" eb="1">
      <t>ダイ</t>
    </rPh>
    <rPh sb="1" eb="2">
      <t>ニ</t>
    </rPh>
    <rPh sb="2" eb="3">
      <t>ゴウ</t>
    </rPh>
    <rPh sb="3" eb="4">
      <t>ダイ</t>
    </rPh>
    <rPh sb="4" eb="5">
      <t>サン</t>
    </rPh>
    <rPh sb="5" eb="7">
      <t>ヨウシキ</t>
    </rPh>
    <phoneticPr fontId="4"/>
  </si>
  <si>
    <t>社会福祉事業区分  事業活動内訳表</t>
    <phoneticPr fontId="4"/>
  </si>
  <si>
    <t>（自）令和6年4月1日  （至）令和7年3月31日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</si>
  <si>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</si>
  <si>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</si>
  <si>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特別養護老人ホームやすらぎ園</t>
    <phoneticPr fontId="1"/>
  </si>
  <si>
    <t>ケアハウスやすらぎ</t>
    <phoneticPr fontId="1"/>
  </si>
  <si>
    <t>グループホームむつみあい</t>
    <phoneticPr fontId="1"/>
  </si>
  <si>
    <t>本部</t>
    <phoneticPr fontId="1"/>
  </si>
  <si>
    <t>グループホームなごみ筒井</t>
    <phoneticPr fontId="1"/>
  </si>
  <si>
    <t>合計</t>
    <rPh sb="0" eb="2">
      <t>ゴウケイ</t>
    </rPh>
    <phoneticPr fontId="2"/>
  </si>
  <si>
    <t>内部取引消去</t>
    <rPh sb="0" eb="2">
      <t>ナイブ</t>
    </rPh>
    <rPh sb="2" eb="4">
      <t>トリヒキ</t>
    </rPh>
    <rPh sb="4" eb="6">
      <t>ショウキョ</t>
    </rPh>
    <phoneticPr fontId="2"/>
  </si>
  <si>
    <t>事業区分合計</t>
    <rPh sb="0" eb="2">
      <t>ジギョウ</t>
    </rPh>
    <rPh sb="2" eb="4">
      <t>クブン</t>
    </rPh>
    <rPh sb="4" eb="6">
      <t>ゴウケイ</t>
    </rPh>
    <phoneticPr fontId="2"/>
  </si>
  <si>
    <t>サービス活動増減の部</t>
  </si>
  <si>
    <t>収益</t>
  </si>
  <si>
    <t>介護保険事業収益</t>
  </si>
  <si>
    <t>老人福祉事業収益</t>
  </si>
  <si>
    <t>経常経費寄附金収益</t>
  </si>
  <si>
    <t>サービス活動収益計（１）</t>
  </si>
  <si>
    <t>費用</t>
  </si>
  <si>
    <t>人件費</t>
  </si>
  <si>
    <t>事業費</t>
  </si>
  <si>
    <t>事務費</t>
  </si>
  <si>
    <t>利用者負担軽減額</t>
  </si>
  <si>
    <t>減価償却費</t>
  </si>
  <si>
    <t>国庫補助金等特別積立金取崩額</t>
  </si>
  <si>
    <t>徴収不能額</t>
  </si>
  <si>
    <t>サービス活動費用計（２）</t>
  </si>
  <si>
    <t>サービス活動増減差額（３）＝（１）－（２）</t>
  </si>
  <si>
    <t>サービス活動外増減の部</t>
  </si>
  <si>
    <t>借入金利息補助金収益</t>
  </si>
  <si>
    <t>受取利息配当金収益</t>
  </si>
  <si>
    <t>その他のサービス活動外収益</t>
  </si>
  <si>
    <t>サービス活動外収益計（４）</t>
  </si>
  <si>
    <t>支払利息</t>
  </si>
  <si>
    <t>その他のサービス活動外費用</t>
  </si>
  <si>
    <t>サービス活動外費用計（５）</t>
  </si>
  <si>
    <t>サービス活動外増減差額（６）＝（４）－（５）</t>
  </si>
  <si>
    <t>経常増減差額（７）＝（３）＋（６）</t>
  </si>
  <si>
    <t>特別増減の部</t>
  </si>
  <si>
    <t>施設整備等補助金収益</t>
  </si>
  <si>
    <t>施設整備等寄附金収益</t>
  </si>
  <si>
    <t>サービス区分間繰入金収益</t>
  </si>
  <si>
    <t>事業区分間繰入金収益</t>
  </si>
  <si>
    <t>拠点区分間繰入金収益</t>
  </si>
  <si>
    <t>その他の特別収益</t>
  </si>
  <si>
    <t>特別収益計（８）</t>
  </si>
  <si>
    <t>固定資産売却損・処分損</t>
  </si>
  <si>
    <t>国庫補助金等特別積立金積立額</t>
  </si>
  <si>
    <t>サービス区分間繰入金費用</t>
  </si>
  <si>
    <t>事業区分間繰入金費用</t>
  </si>
  <si>
    <t>拠点区分間繰入金費用</t>
  </si>
  <si>
    <t>その他の特別損失</t>
  </si>
  <si>
    <t>特別費用計（９）</t>
  </si>
  <si>
    <t>特別増減差額（１０）＝（８）－（９）</t>
  </si>
  <si>
    <t>当期活動増減差額（１１）＝（７）＋（１０）</t>
  </si>
  <si>
    <t>繰越活動増減差額の部</t>
  </si>
  <si>
    <t>前期繰越活動増減差額（１２）</t>
  </si>
  <si>
    <t>当期末繰越活動増減差額（１３）＝（１１）＋（１２）</t>
  </si>
  <si>
    <t>基本金取崩額（１４）</t>
  </si>
  <si>
    <t>その他の積立金取崩額（１５）</t>
  </si>
  <si>
    <t>その他の積立金積立額（１６）</t>
  </si>
  <si>
    <t>次期繰越活動増減差額（１７）＝（１３）＋（１４）＋（１５）－（１６）</t>
  </si>
  <si>
    <t>公益事業区分  事業活動内訳表</t>
    <phoneticPr fontId="4"/>
  </si>
  <si>
    <t>訪問入浴介護事業</t>
    <phoneticPr fontId="1"/>
  </si>
  <si>
    <t>老人居宅介護支援事業</t>
    <phoneticPr fontId="1"/>
  </si>
  <si>
    <t>地域支援事業</t>
    <phoneticPr fontId="1"/>
  </si>
  <si>
    <t>法人後見事業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</si>
</sst>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41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49" fontId="7" fillId="0" borderId="1" xfId="1" applyNumberFormat="1" applyFont="1" applyBorder="1" applyAlignment="1">
      <alignment horizontal="center" vertical="center" shrinkToFit="1"/>
    </xf>
    <xf numFmtId="49" fontId="7" fillId="0" borderId="2" xfId="1" applyNumberFormat="1" applyFont="1" applyBorder="1" applyAlignment="1">
      <alignment horizontal="center" vertical="center" shrinkToFit="1"/>
    </xf>
    <xf numFmtId="49" fontId="7" fillId="0" borderId="3" xfId="1" applyNumberFormat="1" applyFont="1" applyBorder="1" applyAlignment="1">
      <alignment horizontal="center" vertical="center" shrinkToFit="1"/>
    </xf>
    <xf numFmtId="49" fontId="7" fillId="0" borderId="4" xfId="1" applyNumberFormat="1" applyFont="1" applyBorder="1" applyAlignment="1">
      <alignment horizontal="center" vertical="center" wrapText="1" shrinkToFit="1"/>
    </xf>
    <xf numFmtId="49" fontId="7" fillId="0" borderId="4" xfId="1" applyNumberFormat="1" applyFont="1" applyBorder="1" applyAlignment="1">
      <alignment horizontal="center" vertical="center" shrinkToFit="1"/>
    </xf>
    <xf numFmtId="0" fontId="7" fillId="0" borderId="5" xfId="2" applyFont="1" applyBorder="1" applyAlignment="1">
      <alignment horizontal="left" vertical="center" textRotation="255"/>
    </xf>
    <xf numFmtId="0" fontId="7" fillId="0" borderId="5" xfId="2" applyFont="1" applyBorder="1" applyAlignment="1">
      <alignment horizontal="left" vertical="top" shrinkToFit="1"/>
    </xf>
    <xf numFmtId="176" fontId="9" fillId="0" borderId="5" xfId="2" applyNumberFormat="1" applyFont="1" applyBorder="1" applyAlignment="1" applyProtection="1">
      <alignment vertical="top" shrinkToFit="1"/>
      <protection locked="0"/>
    </xf>
    <xf numFmtId="176" fontId="9" fillId="0" borderId="5" xfId="0" applyNumberFormat="1" applyFont="1" applyBorder="1" applyProtection="1">
      <alignment vertical="center"/>
      <protection locked="0"/>
    </xf>
    <xf numFmtId="0" fontId="7" fillId="0" borderId="6" xfId="2" applyFont="1" applyBorder="1" applyAlignment="1">
      <alignment horizontal="left" vertical="center" textRotation="255"/>
    </xf>
    <xf numFmtId="0" fontId="7" fillId="0" borderId="6" xfId="2" applyFont="1" applyBorder="1" applyAlignment="1">
      <alignment horizontal="left" vertical="top" shrinkToFit="1"/>
    </xf>
    <xf numFmtId="176" fontId="9" fillId="0" borderId="6" xfId="2" applyNumberFormat="1" applyFont="1" applyBorder="1" applyAlignment="1" applyProtection="1">
      <alignment vertical="top" shrinkToFit="1"/>
      <protection locked="0"/>
    </xf>
    <xf numFmtId="176" fontId="9" fillId="0" borderId="6" xfId="0" applyNumberFormat="1" applyFont="1" applyBorder="1" applyProtection="1">
      <alignment vertical="center"/>
      <protection locked="0"/>
    </xf>
    <xf numFmtId="176" fontId="9" fillId="0" borderId="7" xfId="0" applyNumberFormat="1" applyFont="1" applyBorder="1" applyProtection="1">
      <alignment vertical="center"/>
      <protection locked="0"/>
    </xf>
    <xf numFmtId="0" fontId="7" fillId="0" borderId="7" xfId="2" applyFont="1" applyBorder="1" applyAlignment="1">
      <alignment horizontal="left" vertical="center" textRotation="255"/>
    </xf>
    <xf numFmtId="0" fontId="7" fillId="0" borderId="4" xfId="2" applyFont="1" applyBorder="1" applyAlignment="1">
      <alignment horizontal="left" vertical="top" shrinkToFit="1"/>
    </xf>
    <xf numFmtId="176" fontId="9" fillId="0" borderId="4" xfId="2" applyNumberFormat="1" applyFont="1" applyBorder="1" applyAlignment="1" applyProtection="1">
      <alignment vertical="top" shrinkToFit="1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1" xfId="2" applyFont="1" applyBorder="1" applyAlignment="1">
      <alignment vertical="center"/>
    </xf>
    <xf numFmtId="0" fontId="7" fillId="0" borderId="3" xfId="2" applyFont="1" applyBorder="1" applyAlignment="1">
      <alignment vertical="center" shrinkToFit="1"/>
    </xf>
    <xf numFmtId="176" fontId="9" fillId="0" borderId="3" xfId="2" applyNumberFormat="1" applyFont="1" applyBorder="1" applyAlignment="1" applyProtection="1">
      <alignment vertical="center" shrinkToFit="1"/>
      <protection locked="0"/>
    </xf>
    <xf numFmtId="0" fontId="7" fillId="0" borderId="8" xfId="2" applyFont="1" applyBorder="1" applyAlignment="1">
      <alignment vertical="center" shrinkToFit="1"/>
    </xf>
    <xf numFmtId="176" fontId="9" fillId="0" borderId="8" xfId="2" applyNumberFormat="1" applyFont="1" applyBorder="1" applyAlignment="1" applyProtection="1">
      <alignment vertical="center" shrinkToFit="1"/>
      <protection locked="0"/>
    </xf>
    <xf numFmtId="0" fontId="7" fillId="0" borderId="2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horizontal="left" vertical="top" shrinkToFit="1"/>
    </xf>
    <xf numFmtId="176" fontId="9" fillId="0" borderId="10" xfId="2" applyNumberFormat="1" applyFont="1" applyBorder="1" applyAlignment="1" applyProtection="1">
      <alignment vertical="top" shrinkToFit="1"/>
      <protection locked="0"/>
    </xf>
    <xf numFmtId="0" fontId="7" fillId="0" borderId="1" xfId="2" applyFont="1" applyBorder="1">
      <alignment horizontal="left" vertical="top"/>
    </xf>
    <xf numFmtId="0" fontId="7" fillId="0" borderId="3" xfId="2" applyFont="1" applyBorder="1" applyAlignment="1">
      <alignment horizontal="left" vertical="top" shrinkToFit="1"/>
    </xf>
    <xf numFmtId="176" fontId="9" fillId="0" borderId="3" xfId="2" applyNumberFormat="1" applyFont="1" applyBorder="1" applyAlignment="1" applyProtection="1">
      <alignment vertical="top" shrinkToFit="1"/>
      <protection locked="0"/>
    </xf>
    <xf numFmtId="0" fontId="7" fillId="0" borderId="5" xfId="2" applyFont="1" applyBorder="1" applyAlignment="1">
      <alignment vertical="center" textRotation="255" shrinkToFit="1"/>
    </xf>
    <xf numFmtId="0" fontId="7" fillId="0" borderId="6" xfId="2" applyFont="1" applyBorder="1" applyAlignment="1">
      <alignment vertical="center" textRotation="255" shrinkToFit="1"/>
    </xf>
    <xf numFmtId="0" fontId="7" fillId="0" borderId="7" xfId="2" applyFont="1" applyBorder="1" applyAlignment="1">
      <alignment vertical="center" textRotation="255" shrinkToFit="1"/>
    </xf>
  </cellXfs>
  <cellStyles count="3">
    <cellStyle name="標準" xfId="0" builtinId="0"/>
    <cellStyle name="標準 2" xfId="2" xr:uid="{DCA30234-D8F1-4A88-9FD0-86B1F8D87066}"/>
    <cellStyle name="標準 3" xfId="1" xr:uid="{D7DE2690-5A4C-48C5-AFB0-F55421FA20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9F342-07FA-4F9B-A030-0B9D1A19ED16}">
  <sheetPr>
    <pageSetUpPr fitToPage="1"/>
  </sheetPr>
  <dimension ref="B2:L51"/>
  <sheetViews>
    <sheetView showGridLines="0" workbookViewId="0"/>
  </sheetViews>
  <sheetFormatPr defaultRowHeight="18.75" x14ac:dyDescent="0.4"/>
  <cols>
    <col min="1" max="3" width="2.875" customWidth="1"/>
    <col min="4" max="4" width="57.5" customWidth="1"/>
    <col min="5" max="12" width="20.75" customWidth="1"/>
  </cols>
  <sheetData>
    <row r="2" spans="2:12" ht="21" x14ac:dyDescent="0.4">
      <c r="B2" s="1"/>
      <c r="C2" s="1"/>
      <c r="D2" s="1"/>
      <c r="E2" s="1"/>
      <c r="F2" s="1"/>
      <c r="G2" s="1"/>
      <c r="H2" s="1"/>
      <c r="I2" s="1"/>
      <c r="J2" s="2"/>
      <c r="K2" s="3"/>
      <c r="L2" s="3" t="s">
        <v>0</v>
      </c>
    </row>
    <row r="3" spans="2:12" ht="21" x14ac:dyDescent="0.4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4">
      <c r="B4" s="5"/>
      <c r="C4" s="5"/>
      <c r="D4" s="5"/>
      <c r="E4" s="5"/>
      <c r="F4" s="5"/>
      <c r="G4" s="5"/>
      <c r="H4" s="5"/>
      <c r="I4" s="5"/>
      <c r="J4" s="5"/>
      <c r="K4" s="2"/>
      <c r="L4" s="2"/>
    </row>
    <row r="5" spans="2:12" ht="21" x14ac:dyDescent="0.4">
      <c r="B5" s="6" t="s">
        <v>2</v>
      </c>
      <c r="C5" s="6"/>
      <c r="D5" s="6"/>
      <c r="E5" s="6"/>
      <c r="F5" s="6"/>
      <c r="G5" s="6"/>
      <c r="H5" s="6"/>
      <c r="I5" s="6"/>
      <c r="J5" s="6"/>
      <c r="K5" s="6"/>
      <c r="L5" s="6"/>
    </row>
    <row r="6" spans="2:12" x14ac:dyDescent="0.4">
      <c r="B6" s="7"/>
      <c r="C6" s="7"/>
      <c r="D6" s="7"/>
      <c r="E6" s="7"/>
      <c r="F6" s="7"/>
      <c r="G6" s="7"/>
      <c r="H6" s="7"/>
      <c r="I6" s="7"/>
      <c r="J6" s="2"/>
      <c r="K6" s="2"/>
      <c r="L6" s="7" t="s">
        <v>3</v>
      </c>
    </row>
    <row r="7" spans="2:12" ht="42.75" x14ac:dyDescent="0.4">
      <c r="B7" s="8" t="s">
        <v>4</v>
      </c>
      <c r="C7" s="9"/>
      <c r="D7" s="10"/>
      <c r="E7" s="11" t="s">
        <v>5</v>
      </c>
      <c r="F7" s="11" t="s">
        <v>6</v>
      </c>
      <c r="G7" s="11" t="s">
        <v>7</v>
      </c>
      <c r="H7" s="11" t="s">
        <v>8</v>
      </c>
      <c r="I7" s="11" t="s">
        <v>9</v>
      </c>
      <c r="J7" s="12" t="s">
        <v>10</v>
      </c>
      <c r="K7" s="12" t="s">
        <v>11</v>
      </c>
      <c r="L7" s="12" t="s">
        <v>12</v>
      </c>
    </row>
    <row r="8" spans="2:12" x14ac:dyDescent="0.4">
      <c r="B8" s="13" t="s">
        <v>13</v>
      </c>
      <c r="C8" s="13" t="s">
        <v>14</v>
      </c>
      <c r="D8" s="14" t="s">
        <v>15</v>
      </c>
      <c r="E8" s="15">
        <v>472661810</v>
      </c>
      <c r="F8" s="15">
        <v>215000</v>
      </c>
      <c r="G8" s="15">
        <v>81848915</v>
      </c>
      <c r="H8" s="15"/>
      <c r="I8" s="15">
        <v>43649063</v>
      </c>
      <c r="J8" s="15">
        <f>+E8+F8+G8+H8+I8</f>
        <v>598374788</v>
      </c>
      <c r="K8" s="16"/>
      <c r="L8" s="15">
        <f>J8-ABS(K8)</f>
        <v>598374788</v>
      </c>
    </row>
    <row r="9" spans="2:12" x14ac:dyDescent="0.4">
      <c r="B9" s="17"/>
      <c r="C9" s="17"/>
      <c r="D9" s="18" t="s">
        <v>16</v>
      </c>
      <c r="E9" s="19"/>
      <c r="F9" s="19">
        <v>25467738</v>
      </c>
      <c r="G9" s="19"/>
      <c r="H9" s="19"/>
      <c r="I9" s="19"/>
      <c r="J9" s="19">
        <f t="shared" ref="J9:J51" si="0">+E9+F9+G9+H9+I9</f>
        <v>25467738</v>
      </c>
      <c r="K9" s="20"/>
      <c r="L9" s="19">
        <f t="shared" ref="L9:L50" si="1">J9-ABS(K9)</f>
        <v>25467738</v>
      </c>
    </row>
    <row r="10" spans="2:12" x14ac:dyDescent="0.4">
      <c r="B10" s="17"/>
      <c r="C10" s="17"/>
      <c r="D10" s="18" t="s">
        <v>17</v>
      </c>
      <c r="E10" s="19">
        <v>36720</v>
      </c>
      <c r="F10" s="19"/>
      <c r="G10" s="19"/>
      <c r="H10" s="19">
        <v>304000</v>
      </c>
      <c r="I10" s="19"/>
      <c r="J10" s="19">
        <f t="shared" si="0"/>
        <v>340720</v>
      </c>
      <c r="K10" s="21"/>
      <c r="L10" s="19">
        <f t="shared" si="1"/>
        <v>340720</v>
      </c>
    </row>
    <row r="11" spans="2:12" x14ac:dyDescent="0.4">
      <c r="B11" s="17"/>
      <c r="C11" s="22"/>
      <c r="D11" s="23" t="s">
        <v>18</v>
      </c>
      <c r="E11" s="24">
        <f>+E8+E9+E10</f>
        <v>472698530</v>
      </c>
      <c r="F11" s="24">
        <f>+F8+F9+F10</f>
        <v>25682738</v>
      </c>
      <c r="G11" s="24">
        <f>+G8+G9+G10</f>
        <v>81848915</v>
      </c>
      <c r="H11" s="24">
        <f>+H8+H9+H10</f>
        <v>304000</v>
      </c>
      <c r="I11" s="24">
        <f>+I8+I9+I10</f>
        <v>43649063</v>
      </c>
      <c r="J11" s="24">
        <f t="shared" si="0"/>
        <v>624183246</v>
      </c>
      <c r="K11" s="25">
        <f>+K8+K9+K10</f>
        <v>0</v>
      </c>
      <c r="L11" s="24">
        <f t="shared" si="1"/>
        <v>624183246</v>
      </c>
    </row>
    <row r="12" spans="2:12" x14ac:dyDescent="0.4">
      <c r="B12" s="17"/>
      <c r="C12" s="13" t="s">
        <v>19</v>
      </c>
      <c r="D12" s="18" t="s">
        <v>20</v>
      </c>
      <c r="E12" s="19">
        <v>300320319</v>
      </c>
      <c r="F12" s="19">
        <v>10674120</v>
      </c>
      <c r="G12" s="19">
        <v>67133065</v>
      </c>
      <c r="H12" s="19">
        <v>2400000</v>
      </c>
      <c r="I12" s="19">
        <v>34731963</v>
      </c>
      <c r="J12" s="19">
        <f t="shared" si="0"/>
        <v>415259467</v>
      </c>
      <c r="K12" s="16"/>
      <c r="L12" s="19">
        <f t="shared" si="1"/>
        <v>415259467</v>
      </c>
    </row>
    <row r="13" spans="2:12" x14ac:dyDescent="0.4">
      <c r="B13" s="17"/>
      <c r="C13" s="17"/>
      <c r="D13" s="18" t="s">
        <v>21</v>
      </c>
      <c r="E13" s="19">
        <v>90948605</v>
      </c>
      <c r="F13" s="19">
        <v>8616701</v>
      </c>
      <c r="G13" s="19">
        <v>13566556</v>
      </c>
      <c r="H13" s="19">
        <v>42472</v>
      </c>
      <c r="I13" s="19">
        <v>6971374</v>
      </c>
      <c r="J13" s="19">
        <f t="shared" si="0"/>
        <v>120145708</v>
      </c>
      <c r="K13" s="20"/>
      <c r="L13" s="19">
        <f t="shared" si="1"/>
        <v>120145708</v>
      </c>
    </row>
    <row r="14" spans="2:12" x14ac:dyDescent="0.4">
      <c r="B14" s="17"/>
      <c r="C14" s="17"/>
      <c r="D14" s="18" t="s">
        <v>22</v>
      </c>
      <c r="E14" s="19">
        <v>45507879</v>
      </c>
      <c r="F14" s="19">
        <v>3931604</v>
      </c>
      <c r="G14" s="19">
        <v>7845505</v>
      </c>
      <c r="H14" s="19">
        <v>539777</v>
      </c>
      <c r="I14" s="19">
        <v>2535780</v>
      </c>
      <c r="J14" s="19">
        <f t="shared" si="0"/>
        <v>60360545</v>
      </c>
      <c r="K14" s="20"/>
      <c r="L14" s="19">
        <f t="shared" si="1"/>
        <v>60360545</v>
      </c>
    </row>
    <row r="15" spans="2:12" x14ac:dyDescent="0.4">
      <c r="B15" s="17"/>
      <c r="C15" s="17"/>
      <c r="D15" s="18" t="s">
        <v>23</v>
      </c>
      <c r="E15" s="19">
        <v>249011</v>
      </c>
      <c r="F15" s="19"/>
      <c r="G15" s="19"/>
      <c r="H15" s="19"/>
      <c r="I15" s="19"/>
      <c r="J15" s="19">
        <f t="shared" si="0"/>
        <v>249011</v>
      </c>
      <c r="K15" s="20"/>
      <c r="L15" s="19">
        <f t="shared" si="1"/>
        <v>249011</v>
      </c>
    </row>
    <row r="16" spans="2:12" x14ac:dyDescent="0.4">
      <c r="B16" s="17"/>
      <c r="C16" s="17"/>
      <c r="D16" s="18" t="s">
        <v>24</v>
      </c>
      <c r="E16" s="19">
        <v>35455461</v>
      </c>
      <c r="F16" s="19">
        <v>1098956</v>
      </c>
      <c r="G16" s="19">
        <v>3794945</v>
      </c>
      <c r="H16" s="19">
        <v>1382775</v>
      </c>
      <c r="I16" s="19">
        <v>1522273</v>
      </c>
      <c r="J16" s="19">
        <f t="shared" si="0"/>
        <v>43254410</v>
      </c>
      <c r="K16" s="20"/>
      <c r="L16" s="19">
        <f t="shared" si="1"/>
        <v>43254410</v>
      </c>
    </row>
    <row r="17" spans="2:12" x14ac:dyDescent="0.4">
      <c r="B17" s="17"/>
      <c r="C17" s="17"/>
      <c r="D17" s="18" t="s">
        <v>25</v>
      </c>
      <c r="E17" s="19">
        <v>-28200389</v>
      </c>
      <c r="F17" s="19"/>
      <c r="G17" s="19">
        <v>-837364</v>
      </c>
      <c r="H17" s="19"/>
      <c r="I17" s="19">
        <v>-324660</v>
      </c>
      <c r="J17" s="19">
        <f t="shared" si="0"/>
        <v>-29362413</v>
      </c>
      <c r="K17" s="20"/>
      <c r="L17" s="19">
        <f t="shared" si="1"/>
        <v>-29362413</v>
      </c>
    </row>
    <row r="18" spans="2:12" x14ac:dyDescent="0.4">
      <c r="B18" s="17"/>
      <c r="C18" s="17"/>
      <c r="D18" s="18" t="s">
        <v>26</v>
      </c>
      <c r="E18" s="19"/>
      <c r="F18" s="19"/>
      <c r="G18" s="19"/>
      <c r="H18" s="19"/>
      <c r="I18" s="19"/>
      <c r="J18" s="19">
        <f t="shared" si="0"/>
        <v>0</v>
      </c>
      <c r="K18" s="21"/>
      <c r="L18" s="19">
        <f t="shared" si="1"/>
        <v>0</v>
      </c>
    </row>
    <row r="19" spans="2:12" x14ac:dyDescent="0.4">
      <c r="B19" s="17"/>
      <c r="C19" s="22"/>
      <c r="D19" s="23" t="s">
        <v>27</v>
      </c>
      <c r="E19" s="24">
        <f>+E12+E13+E14+E15+E16+E17+E18</f>
        <v>444280886</v>
      </c>
      <c r="F19" s="24">
        <f>+F12+F13+F14+F15+F16+F17+F18</f>
        <v>24321381</v>
      </c>
      <c r="G19" s="24">
        <f>+G12+G13+G14+G15+G16+G17+G18</f>
        <v>91502707</v>
      </c>
      <c r="H19" s="24">
        <f>+H12+H13+H14+H15+H16+H17+H18</f>
        <v>4365024</v>
      </c>
      <c r="I19" s="24">
        <f>+I12+I13+I14+I15+I16+I17+I18</f>
        <v>45436730</v>
      </c>
      <c r="J19" s="24">
        <f t="shared" si="0"/>
        <v>609906728</v>
      </c>
      <c r="K19" s="25">
        <f>+K12+K13+K14+K15+K16+K17+K18</f>
        <v>0</v>
      </c>
      <c r="L19" s="24">
        <f t="shared" si="1"/>
        <v>609906728</v>
      </c>
    </row>
    <row r="20" spans="2:12" x14ac:dyDescent="0.4">
      <c r="B20" s="22"/>
      <c r="C20" s="26" t="s">
        <v>28</v>
      </c>
      <c r="D20" s="27"/>
      <c r="E20" s="28">
        <f xml:space="preserve"> +E11 - E19</f>
        <v>28417644</v>
      </c>
      <c r="F20" s="28">
        <f xml:space="preserve"> +F11 - F19</f>
        <v>1361357</v>
      </c>
      <c r="G20" s="28">
        <f xml:space="preserve"> +G11 - G19</f>
        <v>-9653792</v>
      </c>
      <c r="H20" s="28">
        <f xml:space="preserve"> +H11 - H19</f>
        <v>-4061024</v>
      </c>
      <c r="I20" s="28">
        <f xml:space="preserve"> +I11 - I19</f>
        <v>-1787667</v>
      </c>
      <c r="J20" s="28">
        <f t="shared" si="0"/>
        <v>14276518</v>
      </c>
      <c r="K20" s="25">
        <f xml:space="preserve"> +K11 - K19</f>
        <v>0</v>
      </c>
      <c r="L20" s="28">
        <f>L11-L19</f>
        <v>14276518</v>
      </c>
    </row>
    <row r="21" spans="2:12" x14ac:dyDescent="0.4">
      <c r="B21" s="13" t="s">
        <v>29</v>
      </c>
      <c r="C21" s="13" t="s">
        <v>14</v>
      </c>
      <c r="D21" s="18" t="s">
        <v>30</v>
      </c>
      <c r="E21" s="19"/>
      <c r="F21" s="19"/>
      <c r="G21" s="19"/>
      <c r="H21" s="19"/>
      <c r="I21" s="19"/>
      <c r="J21" s="19">
        <f t="shared" si="0"/>
        <v>0</v>
      </c>
      <c r="K21" s="16"/>
      <c r="L21" s="19">
        <f t="shared" si="1"/>
        <v>0</v>
      </c>
    </row>
    <row r="22" spans="2:12" x14ac:dyDescent="0.4">
      <c r="B22" s="17"/>
      <c r="C22" s="17"/>
      <c r="D22" s="18" t="s">
        <v>31</v>
      </c>
      <c r="E22" s="19">
        <v>6120</v>
      </c>
      <c r="F22" s="19"/>
      <c r="G22" s="19">
        <v>3334</v>
      </c>
      <c r="H22" s="19">
        <v>6491</v>
      </c>
      <c r="I22" s="19">
        <v>12011</v>
      </c>
      <c r="J22" s="19">
        <f t="shared" si="0"/>
        <v>27956</v>
      </c>
      <c r="K22" s="20"/>
      <c r="L22" s="19">
        <f t="shared" si="1"/>
        <v>27956</v>
      </c>
    </row>
    <row r="23" spans="2:12" x14ac:dyDescent="0.4">
      <c r="B23" s="17"/>
      <c r="C23" s="17"/>
      <c r="D23" s="18" t="s">
        <v>32</v>
      </c>
      <c r="E23" s="19">
        <v>1878560</v>
      </c>
      <c r="F23" s="19">
        <v>86726</v>
      </c>
      <c r="G23" s="19">
        <v>333270</v>
      </c>
      <c r="H23" s="19"/>
      <c r="I23" s="19">
        <v>784553</v>
      </c>
      <c r="J23" s="19">
        <f t="shared" si="0"/>
        <v>3083109</v>
      </c>
      <c r="K23" s="21"/>
      <c r="L23" s="19">
        <f t="shared" si="1"/>
        <v>3083109</v>
      </c>
    </row>
    <row r="24" spans="2:12" x14ac:dyDescent="0.4">
      <c r="B24" s="17"/>
      <c r="C24" s="22"/>
      <c r="D24" s="23" t="s">
        <v>33</v>
      </c>
      <c r="E24" s="24">
        <f>+E21+E22+E23</f>
        <v>1884680</v>
      </c>
      <c r="F24" s="24">
        <f>+F21+F22+F23</f>
        <v>86726</v>
      </c>
      <c r="G24" s="24">
        <f>+G21+G22+G23</f>
        <v>336604</v>
      </c>
      <c r="H24" s="24">
        <f>+H21+H22+H23</f>
        <v>6491</v>
      </c>
      <c r="I24" s="24">
        <f>+I21+I22+I23</f>
        <v>796564</v>
      </c>
      <c r="J24" s="24">
        <f t="shared" si="0"/>
        <v>3111065</v>
      </c>
      <c r="K24" s="25">
        <f>+K21+K22+K23</f>
        <v>0</v>
      </c>
      <c r="L24" s="24">
        <f t="shared" si="1"/>
        <v>3111065</v>
      </c>
    </row>
    <row r="25" spans="2:12" x14ac:dyDescent="0.4">
      <c r="B25" s="17"/>
      <c r="C25" s="13" t="s">
        <v>19</v>
      </c>
      <c r="D25" s="18" t="s">
        <v>34</v>
      </c>
      <c r="E25" s="19"/>
      <c r="F25" s="19"/>
      <c r="G25" s="19">
        <v>777516</v>
      </c>
      <c r="H25" s="19"/>
      <c r="I25" s="19"/>
      <c r="J25" s="19">
        <f t="shared" si="0"/>
        <v>777516</v>
      </c>
      <c r="K25" s="16"/>
      <c r="L25" s="19">
        <f t="shared" si="1"/>
        <v>777516</v>
      </c>
    </row>
    <row r="26" spans="2:12" x14ac:dyDescent="0.4">
      <c r="B26" s="17"/>
      <c r="C26" s="17"/>
      <c r="D26" s="18" t="s">
        <v>35</v>
      </c>
      <c r="E26" s="19">
        <v>308226</v>
      </c>
      <c r="F26" s="19"/>
      <c r="G26" s="19">
        <v>1041490</v>
      </c>
      <c r="H26" s="19">
        <v>593417</v>
      </c>
      <c r="I26" s="19">
        <v>140000</v>
      </c>
      <c r="J26" s="19">
        <f t="shared" si="0"/>
        <v>2083133</v>
      </c>
      <c r="K26" s="21"/>
      <c r="L26" s="19">
        <f t="shared" si="1"/>
        <v>2083133</v>
      </c>
    </row>
    <row r="27" spans="2:12" x14ac:dyDescent="0.4">
      <c r="B27" s="17"/>
      <c r="C27" s="22"/>
      <c r="D27" s="23" t="s">
        <v>36</v>
      </c>
      <c r="E27" s="24">
        <f>+E25+E26</f>
        <v>308226</v>
      </c>
      <c r="F27" s="24">
        <f>+F25+F26</f>
        <v>0</v>
      </c>
      <c r="G27" s="24">
        <f>+G25+G26</f>
        <v>1819006</v>
      </c>
      <c r="H27" s="24">
        <f>+H25+H26</f>
        <v>593417</v>
      </c>
      <c r="I27" s="24">
        <f>+I25+I26</f>
        <v>140000</v>
      </c>
      <c r="J27" s="24">
        <f t="shared" si="0"/>
        <v>2860649</v>
      </c>
      <c r="K27" s="25">
        <f>+K25+K26</f>
        <v>0</v>
      </c>
      <c r="L27" s="24">
        <f t="shared" si="1"/>
        <v>2860649</v>
      </c>
    </row>
    <row r="28" spans="2:12" x14ac:dyDescent="0.4">
      <c r="B28" s="22"/>
      <c r="C28" s="26" t="s">
        <v>37</v>
      </c>
      <c r="D28" s="29"/>
      <c r="E28" s="30">
        <f xml:space="preserve"> +E24 - E27</f>
        <v>1576454</v>
      </c>
      <c r="F28" s="30">
        <f xml:space="preserve"> +F24 - F27</f>
        <v>86726</v>
      </c>
      <c r="G28" s="30">
        <f xml:space="preserve"> +G24 - G27</f>
        <v>-1482402</v>
      </c>
      <c r="H28" s="30">
        <f xml:space="preserve"> +H24 - H27</f>
        <v>-586926</v>
      </c>
      <c r="I28" s="30">
        <f xml:space="preserve"> +I24 - I27</f>
        <v>656564</v>
      </c>
      <c r="J28" s="30">
        <f t="shared" si="0"/>
        <v>250416</v>
      </c>
      <c r="K28" s="25">
        <f xml:space="preserve"> +K24 - K27</f>
        <v>0</v>
      </c>
      <c r="L28" s="30">
        <f>L24-L27</f>
        <v>250416</v>
      </c>
    </row>
    <row r="29" spans="2:12" x14ac:dyDescent="0.4">
      <c r="B29" s="26" t="s">
        <v>38</v>
      </c>
      <c r="C29" s="31"/>
      <c r="D29" s="27"/>
      <c r="E29" s="28">
        <f xml:space="preserve"> +E20 +E28</f>
        <v>29994098</v>
      </c>
      <c r="F29" s="28">
        <f xml:space="preserve"> +F20 +F28</f>
        <v>1448083</v>
      </c>
      <c r="G29" s="28">
        <f xml:space="preserve"> +G20 +G28</f>
        <v>-11136194</v>
      </c>
      <c r="H29" s="28">
        <f xml:space="preserve"> +H20 +H28</f>
        <v>-4647950</v>
      </c>
      <c r="I29" s="28">
        <f xml:space="preserve"> +I20 +I28</f>
        <v>-1131103</v>
      </c>
      <c r="J29" s="28">
        <f t="shared" si="0"/>
        <v>14526934</v>
      </c>
      <c r="K29" s="25">
        <f xml:space="preserve"> +K20 +K28</f>
        <v>0</v>
      </c>
      <c r="L29" s="28">
        <f>L20+L28</f>
        <v>14526934</v>
      </c>
    </row>
    <row r="30" spans="2:12" x14ac:dyDescent="0.4">
      <c r="B30" s="13" t="s">
        <v>39</v>
      </c>
      <c r="C30" s="13" t="s">
        <v>14</v>
      </c>
      <c r="D30" s="18" t="s">
        <v>40</v>
      </c>
      <c r="E30" s="19">
        <v>2025000</v>
      </c>
      <c r="F30" s="19"/>
      <c r="G30" s="19"/>
      <c r="H30" s="19"/>
      <c r="I30" s="19"/>
      <c r="J30" s="19">
        <f t="shared" si="0"/>
        <v>2025000</v>
      </c>
      <c r="K30" s="16"/>
      <c r="L30" s="19">
        <f t="shared" si="1"/>
        <v>2025000</v>
      </c>
    </row>
    <row r="31" spans="2:12" x14ac:dyDescent="0.4">
      <c r="B31" s="17"/>
      <c r="C31" s="17"/>
      <c r="D31" s="18" t="s">
        <v>41</v>
      </c>
      <c r="E31" s="19"/>
      <c r="F31" s="19"/>
      <c r="G31" s="19"/>
      <c r="H31" s="19"/>
      <c r="I31" s="19"/>
      <c r="J31" s="19">
        <f t="shared" si="0"/>
        <v>0</v>
      </c>
      <c r="K31" s="20"/>
      <c r="L31" s="19">
        <f t="shared" si="1"/>
        <v>0</v>
      </c>
    </row>
    <row r="32" spans="2:12" x14ac:dyDescent="0.4">
      <c r="B32" s="17"/>
      <c r="C32" s="17"/>
      <c r="D32" s="18" t="s">
        <v>42</v>
      </c>
      <c r="E32" s="19"/>
      <c r="F32" s="19"/>
      <c r="G32" s="19"/>
      <c r="H32" s="19"/>
      <c r="I32" s="19"/>
      <c r="J32" s="19">
        <f t="shared" si="0"/>
        <v>0</v>
      </c>
      <c r="K32" s="20"/>
      <c r="L32" s="19">
        <f t="shared" si="1"/>
        <v>0</v>
      </c>
    </row>
    <row r="33" spans="2:12" x14ac:dyDescent="0.4">
      <c r="B33" s="17"/>
      <c r="C33" s="17"/>
      <c r="D33" s="18" t="s">
        <v>43</v>
      </c>
      <c r="E33" s="19">
        <v>33079414</v>
      </c>
      <c r="F33" s="19"/>
      <c r="G33" s="19"/>
      <c r="H33" s="19">
        <v>46473943</v>
      </c>
      <c r="I33" s="19"/>
      <c r="J33" s="19">
        <f t="shared" si="0"/>
        <v>79553357</v>
      </c>
      <c r="K33" s="20"/>
      <c r="L33" s="19">
        <f t="shared" si="1"/>
        <v>79553357</v>
      </c>
    </row>
    <row r="34" spans="2:12" x14ac:dyDescent="0.4">
      <c r="B34" s="17"/>
      <c r="C34" s="17"/>
      <c r="D34" s="18" t="s">
        <v>44</v>
      </c>
      <c r="E34" s="19">
        <v>50424189</v>
      </c>
      <c r="F34" s="19">
        <v>12716384</v>
      </c>
      <c r="G34" s="19">
        <v>16776225</v>
      </c>
      <c r="H34" s="19">
        <v>44307263</v>
      </c>
      <c r="I34" s="19">
        <v>25115601</v>
      </c>
      <c r="J34" s="19">
        <f t="shared" si="0"/>
        <v>149339662</v>
      </c>
      <c r="K34" s="20">
        <v>149339662</v>
      </c>
      <c r="L34" s="19">
        <f t="shared" si="1"/>
        <v>0</v>
      </c>
    </row>
    <row r="35" spans="2:12" x14ac:dyDescent="0.4">
      <c r="B35" s="17"/>
      <c r="C35" s="17"/>
      <c r="D35" s="18" t="s">
        <v>45</v>
      </c>
      <c r="E35" s="19"/>
      <c r="F35" s="19"/>
      <c r="G35" s="19"/>
      <c r="H35" s="19"/>
      <c r="I35" s="19"/>
      <c r="J35" s="19">
        <f t="shared" si="0"/>
        <v>0</v>
      </c>
      <c r="K35" s="21"/>
      <c r="L35" s="19">
        <f t="shared" si="1"/>
        <v>0</v>
      </c>
    </row>
    <row r="36" spans="2:12" x14ac:dyDescent="0.4">
      <c r="B36" s="17"/>
      <c r="C36" s="22"/>
      <c r="D36" s="23" t="s">
        <v>46</v>
      </c>
      <c r="E36" s="24">
        <f>+E30+E31+E32+E33+E34+E35</f>
        <v>85528603</v>
      </c>
      <c r="F36" s="24">
        <f>+F30+F31+F32+F33+F34+F35</f>
        <v>12716384</v>
      </c>
      <c r="G36" s="24">
        <f>+G30+G31+G32+G33+G34+G35</f>
        <v>16776225</v>
      </c>
      <c r="H36" s="24">
        <f>+H30+H31+H32+H33+H34+H35</f>
        <v>90781206</v>
      </c>
      <c r="I36" s="24">
        <f>+I30+I31+I32+I33+I34+I35</f>
        <v>25115601</v>
      </c>
      <c r="J36" s="24">
        <f t="shared" si="0"/>
        <v>230918019</v>
      </c>
      <c r="K36" s="25">
        <f>+K30+K31+K32+K33+K34+K35</f>
        <v>149339662</v>
      </c>
      <c r="L36" s="24">
        <f t="shared" si="1"/>
        <v>81578357</v>
      </c>
    </row>
    <row r="37" spans="2:12" x14ac:dyDescent="0.4">
      <c r="B37" s="17"/>
      <c r="C37" s="13" t="s">
        <v>19</v>
      </c>
      <c r="D37" s="18" t="s">
        <v>47</v>
      </c>
      <c r="E37" s="19">
        <v>41</v>
      </c>
      <c r="F37" s="19">
        <v>1</v>
      </c>
      <c r="G37" s="19">
        <v>1</v>
      </c>
      <c r="H37" s="19">
        <v>9</v>
      </c>
      <c r="I37" s="19"/>
      <c r="J37" s="19">
        <f t="shared" si="0"/>
        <v>52</v>
      </c>
      <c r="K37" s="16"/>
      <c r="L37" s="19">
        <f t="shared" si="1"/>
        <v>52</v>
      </c>
    </row>
    <row r="38" spans="2:12" x14ac:dyDescent="0.4">
      <c r="B38" s="17"/>
      <c r="C38" s="17"/>
      <c r="D38" s="18" t="s">
        <v>48</v>
      </c>
      <c r="E38" s="19">
        <v>2025000</v>
      </c>
      <c r="F38" s="19"/>
      <c r="G38" s="19"/>
      <c r="H38" s="19"/>
      <c r="I38" s="19"/>
      <c r="J38" s="19">
        <f t="shared" si="0"/>
        <v>2025000</v>
      </c>
      <c r="K38" s="20"/>
      <c r="L38" s="19">
        <f t="shared" si="1"/>
        <v>2025000</v>
      </c>
    </row>
    <row r="39" spans="2:12" x14ac:dyDescent="0.4">
      <c r="B39" s="17"/>
      <c r="C39" s="17"/>
      <c r="D39" s="18" t="s">
        <v>49</v>
      </c>
      <c r="E39" s="19"/>
      <c r="F39" s="19"/>
      <c r="G39" s="19"/>
      <c r="H39" s="19"/>
      <c r="I39" s="19"/>
      <c r="J39" s="19">
        <f t="shared" si="0"/>
        <v>0</v>
      </c>
      <c r="K39" s="20"/>
      <c r="L39" s="19">
        <f t="shared" si="1"/>
        <v>0</v>
      </c>
    </row>
    <row r="40" spans="2:12" x14ac:dyDescent="0.4">
      <c r="B40" s="17"/>
      <c r="C40" s="17"/>
      <c r="D40" s="18" t="s">
        <v>50</v>
      </c>
      <c r="E40" s="19">
        <v>42972146</v>
      </c>
      <c r="F40" s="19"/>
      <c r="G40" s="19"/>
      <c r="H40" s="19"/>
      <c r="I40" s="19"/>
      <c r="J40" s="19">
        <f t="shared" si="0"/>
        <v>42972146</v>
      </c>
      <c r="K40" s="20"/>
      <c r="L40" s="19">
        <f t="shared" si="1"/>
        <v>42972146</v>
      </c>
    </row>
    <row r="41" spans="2:12" x14ac:dyDescent="0.4">
      <c r="B41" s="17"/>
      <c r="C41" s="17"/>
      <c r="D41" s="18" t="s">
        <v>51</v>
      </c>
      <c r="E41" s="19">
        <v>56293978</v>
      </c>
      <c r="F41" s="19">
        <v>27621495</v>
      </c>
      <c r="G41" s="19">
        <v>424189</v>
      </c>
      <c r="H41" s="19">
        <v>40000000</v>
      </c>
      <c r="I41" s="19">
        <v>25000000</v>
      </c>
      <c r="J41" s="19">
        <f t="shared" si="0"/>
        <v>149339662</v>
      </c>
      <c r="K41" s="20">
        <v>149339662</v>
      </c>
      <c r="L41" s="19">
        <f t="shared" si="1"/>
        <v>0</v>
      </c>
    </row>
    <row r="42" spans="2:12" x14ac:dyDescent="0.4">
      <c r="B42" s="17"/>
      <c r="C42" s="17"/>
      <c r="D42" s="18" t="s">
        <v>52</v>
      </c>
      <c r="E42" s="19"/>
      <c r="F42" s="19"/>
      <c r="G42" s="19"/>
      <c r="H42" s="19"/>
      <c r="I42" s="19"/>
      <c r="J42" s="19">
        <f t="shared" si="0"/>
        <v>0</v>
      </c>
      <c r="K42" s="21"/>
      <c r="L42" s="19">
        <f t="shared" si="1"/>
        <v>0</v>
      </c>
    </row>
    <row r="43" spans="2:12" x14ac:dyDescent="0.4">
      <c r="B43" s="17"/>
      <c r="C43" s="22"/>
      <c r="D43" s="23" t="s">
        <v>53</v>
      </c>
      <c r="E43" s="24">
        <f>+E37+E38+E39+E40+E41+E42</f>
        <v>101291165</v>
      </c>
      <c r="F43" s="24">
        <f>+F37+F38+F39+F40+F41+F42</f>
        <v>27621496</v>
      </c>
      <c r="G43" s="24">
        <f>+G37+G38+G39+G40+G41+G42</f>
        <v>424190</v>
      </c>
      <c r="H43" s="24">
        <f>+H37+H38+H39+H40+H41+H42</f>
        <v>40000009</v>
      </c>
      <c r="I43" s="24">
        <f>+I37+I38+I39+I40+I41+I42</f>
        <v>25000000</v>
      </c>
      <c r="J43" s="24">
        <f t="shared" si="0"/>
        <v>194336860</v>
      </c>
      <c r="K43" s="25">
        <f>+K37+K38+K39+K40+K41+K42</f>
        <v>149339662</v>
      </c>
      <c r="L43" s="24">
        <f t="shared" si="1"/>
        <v>44997198</v>
      </c>
    </row>
    <row r="44" spans="2:12" x14ac:dyDescent="0.4">
      <c r="B44" s="22"/>
      <c r="C44" s="32" t="s">
        <v>54</v>
      </c>
      <c r="D44" s="33"/>
      <c r="E44" s="34">
        <f xml:space="preserve"> +E36 - E43</f>
        <v>-15762562</v>
      </c>
      <c r="F44" s="34">
        <f xml:space="preserve"> +F36 - F43</f>
        <v>-14905112</v>
      </c>
      <c r="G44" s="34">
        <f xml:space="preserve"> +G36 - G43</f>
        <v>16352035</v>
      </c>
      <c r="H44" s="34">
        <f xml:space="preserve"> +H36 - H43</f>
        <v>50781197</v>
      </c>
      <c r="I44" s="34">
        <f xml:space="preserve"> +I36 - I43</f>
        <v>115601</v>
      </c>
      <c r="J44" s="34">
        <f t="shared" si="0"/>
        <v>36581159</v>
      </c>
      <c r="K44" s="25">
        <f xml:space="preserve"> +K36 - K43</f>
        <v>0</v>
      </c>
      <c r="L44" s="34">
        <f>L36-L43</f>
        <v>36581159</v>
      </c>
    </row>
    <row r="45" spans="2:12" x14ac:dyDescent="0.4">
      <c r="B45" s="26" t="s">
        <v>55</v>
      </c>
      <c r="C45" s="35"/>
      <c r="D45" s="36"/>
      <c r="E45" s="37">
        <f xml:space="preserve"> +E29 +E44</f>
        <v>14231536</v>
      </c>
      <c r="F45" s="37">
        <f xml:space="preserve"> +F29 +F44</f>
        <v>-13457029</v>
      </c>
      <c r="G45" s="37">
        <f xml:space="preserve"> +G29 +G44</f>
        <v>5215841</v>
      </c>
      <c r="H45" s="37">
        <f xml:space="preserve"> +H29 +H44</f>
        <v>46133247</v>
      </c>
      <c r="I45" s="37">
        <f xml:space="preserve"> +I29 +I44</f>
        <v>-1015502</v>
      </c>
      <c r="J45" s="37">
        <f t="shared" si="0"/>
        <v>51108093</v>
      </c>
      <c r="K45" s="25">
        <f xml:space="preserve"> +K29 +K44</f>
        <v>0</v>
      </c>
      <c r="L45" s="37">
        <f>L29+L44</f>
        <v>51108093</v>
      </c>
    </row>
    <row r="46" spans="2:12" x14ac:dyDescent="0.4">
      <c r="B46" s="38" t="s">
        <v>56</v>
      </c>
      <c r="C46" s="35" t="s">
        <v>57</v>
      </c>
      <c r="D46" s="36"/>
      <c r="E46" s="37">
        <v>304946085</v>
      </c>
      <c r="F46" s="37">
        <v>42600429</v>
      </c>
      <c r="G46" s="37">
        <v>57863016</v>
      </c>
      <c r="H46" s="37">
        <v>40484609</v>
      </c>
      <c r="I46" s="37">
        <v>46639465</v>
      </c>
      <c r="J46" s="37">
        <f t="shared" si="0"/>
        <v>492533604</v>
      </c>
      <c r="K46" s="25"/>
      <c r="L46" s="37">
        <f t="shared" si="1"/>
        <v>492533604</v>
      </c>
    </row>
    <row r="47" spans="2:12" x14ac:dyDescent="0.4">
      <c r="B47" s="39"/>
      <c r="C47" s="35" t="s">
        <v>58</v>
      </c>
      <c r="D47" s="36"/>
      <c r="E47" s="37">
        <f xml:space="preserve"> +E45 +E46</f>
        <v>319177621</v>
      </c>
      <c r="F47" s="37">
        <f xml:space="preserve"> +F45 +F46</f>
        <v>29143400</v>
      </c>
      <c r="G47" s="37">
        <f xml:space="preserve"> +G45 +G46</f>
        <v>63078857</v>
      </c>
      <c r="H47" s="37">
        <f xml:space="preserve"> +H45 +H46</f>
        <v>86617856</v>
      </c>
      <c r="I47" s="37">
        <f xml:space="preserve"> +I45 +I46</f>
        <v>45623963</v>
      </c>
      <c r="J47" s="37">
        <f t="shared" si="0"/>
        <v>543641697</v>
      </c>
      <c r="K47" s="25">
        <f xml:space="preserve"> +K45 +K46</f>
        <v>0</v>
      </c>
      <c r="L47" s="37">
        <f>L45+L46</f>
        <v>543641697</v>
      </c>
    </row>
    <row r="48" spans="2:12" x14ac:dyDescent="0.4">
      <c r="B48" s="39"/>
      <c r="C48" s="35" t="s">
        <v>59</v>
      </c>
      <c r="D48" s="36"/>
      <c r="E48" s="37"/>
      <c r="F48" s="37"/>
      <c r="G48" s="37"/>
      <c r="H48" s="37"/>
      <c r="I48" s="37"/>
      <c r="J48" s="37">
        <f t="shared" si="0"/>
        <v>0</v>
      </c>
      <c r="K48" s="25"/>
      <c r="L48" s="37">
        <f t="shared" si="1"/>
        <v>0</v>
      </c>
    </row>
    <row r="49" spans="2:12" x14ac:dyDescent="0.4">
      <c r="B49" s="39"/>
      <c r="C49" s="35" t="s">
        <v>60</v>
      </c>
      <c r="D49" s="36"/>
      <c r="E49" s="37"/>
      <c r="F49" s="37"/>
      <c r="G49" s="37"/>
      <c r="H49" s="37"/>
      <c r="I49" s="37"/>
      <c r="J49" s="37">
        <f t="shared" si="0"/>
        <v>0</v>
      </c>
      <c r="K49" s="25"/>
      <c r="L49" s="37">
        <f t="shared" si="1"/>
        <v>0</v>
      </c>
    </row>
    <row r="50" spans="2:12" x14ac:dyDescent="0.4">
      <c r="B50" s="39"/>
      <c r="C50" s="35" t="s">
        <v>61</v>
      </c>
      <c r="D50" s="36"/>
      <c r="E50" s="37">
        <v>9600000</v>
      </c>
      <c r="F50" s="37"/>
      <c r="G50" s="37">
        <v>-1000000</v>
      </c>
      <c r="H50" s="37"/>
      <c r="I50" s="37">
        <v>-80000</v>
      </c>
      <c r="J50" s="37">
        <f t="shared" si="0"/>
        <v>8520000</v>
      </c>
      <c r="K50" s="25"/>
      <c r="L50" s="37">
        <f t="shared" si="1"/>
        <v>8520000</v>
      </c>
    </row>
    <row r="51" spans="2:12" x14ac:dyDescent="0.4">
      <c r="B51" s="40"/>
      <c r="C51" s="35" t="s">
        <v>62</v>
      </c>
      <c r="D51" s="36"/>
      <c r="E51" s="37">
        <f xml:space="preserve"> +E47 +E48 +E49 - E50</f>
        <v>309577621</v>
      </c>
      <c r="F51" s="37">
        <f xml:space="preserve"> +F47 +F48 +F49 - F50</f>
        <v>29143400</v>
      </c>
      <c r="G51" s="37">
        <f xml:space="preserve"> +G47 +G48 +G49 - G50</f>
        <v>64078857</v>
      </c>
      <c r="H51" s="37">
        <f xml:space="preserve"> +H47 +H48 +H49 - H50</f>
        <v>86617856</v>
      </c>
      <c r="I51" s="37">
        <f xml:space="preserve"> +I47 +I48 +I49 - I50</f>
        <v>45703963</v>
      </c>
      <c r="J51" s="37">
        <f t="shared" si="0"/>
        <v>535121697</v>
      </c>
      <c r="K51" s="25">
        <f xml:space="preserve"> +K47 +K48 +K49 - K50</f>
        <v>0</v>
      </c>
      <c r="L51" s="37">
        <f>L47+L48+L49-L50</f>
        <v>535121697</v>
      </c>
    </row>
  </sheetData>
  <mergeCells count="13">
    <mergeCell ref="B46:B51"/>
    <mergeCell ref="B21:B28"/>
    <mergeCell ref="C21:C24"/>
    <mergeCell ref="C25:C27"/>
    <mergeCell ref="B30:B44"/>
    <mergeCell ref="C30:C36"/>
    <mergeCell ref="C37:C43"/>
    <mergeCell ref="B3:L3"/>
    <mergeCell ref="B5:L5"/>
    <mergeCell ref="B7:D7"/>
    <mergeCell ref="B8:B20"/>
    <mergeCell ref="C8:C11"/>
    <mergeCell ref="C12:C19"/>
  </mergeCells>
  <phoneticPr fontId="1"/>
  <pageMargins left="0.7" right="0.7" top="0.75" bottom="0.75" header="0.3" footer="0.3"/>
  <pageSetup paperSize="9" fitToHeight="0" orientation="portrait" horizontalDpi="4294967294" verticalDpi="0" r:id="rId1"/>
  <headerFooter>
    <oddHeader>&amp;L社会福祉法人　やすらぎ会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FF6D3-D74F-45D0-BA78-E4FAB64A3C20}">
  <sheetPr>
    <pageSetUpPr fitToPage="1"/>
  </sheetPr>
  <dimension ref="B2:K51"/>
  <sheetViews>
    <sheetView showGridLines="0" tabSelected="1" workbookViewId="0"/>
  </sheetViews>
  <sheetFormatPr defaultRowHeight="18.75" x14ac:dyDescent="0.4"/>
  <cols>
    <col min="1" max="3" width="2.875" customWidth="1"/>
    <col min="4" max="4" width="57.5" customWidth="1"/>
    <col min="5" max="11" width="20.75" customWidth="1"/>
  </cols>
  <sheetData>
    <row r="2" spans="2:11" ht="21" x14ac:dyDescent="0.4">
      <c r="B2" s="1"/>
      <c r="C2" s="1"/>
      <c r="D2" s="1"/>
      <c r="E2" s="1"/>
      <c r="F2" s="1"/>
      <c r="G2" s="1"/>
      <c r="H2" s="1"/>
      <c r="I2" s="2"/>
      <c r="J2" s="3"/>
      <c r="K2" s="3" t="s">
        <v>0</v>
      </c>
    </row>
    <row r="3" spans="2:11" ht="21" x14ac:dyDescent="0.4">
      <c r="B3" s="4" t="s">
        <v>63</v>
      </c>
      <c r="C3" s="4"/>
      <c r="D3" s="4"/>
      <c r="E3" s="4"/>
      <c r="F3" s="4"/>
      <c r="G3" s="4"/>
      <c r="H3" s="4"/>
      <c r="I3" s="4"/>
      <c r="J3" s="4"/>
      <c r="K3" s="4"/>
    </row>
    <row r="4" spans="2:11" x14ac:dyDescent="0.4">
      <c r="B4" s="5"/>
      <c r="C4" s="5"/>
      <c r="D4" s="5"/>
      <c r="E4" s="5"/>
      <c r="F4" s="5"/>
      <c r="G4" s="5"/>
      <c r="H4" s="5"/>
      <c r="I4" s="5"/>
      <c r="J4" s="2"/>
      <c r="K4" s="2"/>
    </row>
    <row r="5" spans="2:11" ht="21" x14ac:dyDescent="0.4">
      <c r="B5" s="6" t="s">
        <v>2</v>
      </c>
      <c r="C5" s="6"/>
      <c r="D5" s="6"/>
      <c r="E5" s="6"/>
      <c r="F5" s="6"/>
      <c r="G5" s="6"/>
      <c r="H5" s="6"/>
      <c r="I5" s="6"/>
      <c r="J5" s="6"/>
      <c r="K5" s="6"/>
    </row>
    <row r="6" spans="2:11" x14ac:dyDescent="0.4">
      <c r="B6" s="7"/>
      <c r="C6" s="7"/>
      <c r="D6" s="7"/>
      <c r="E6" s="7"/>
      <c r="F6" s="7"/>
      <c r="G6" s="7"/>
      <c r="H6" s="7"/>
      <c r="I6" s="2"/>
      <c r="J6" s="2"/>
      <c r="K6" s="7" t="s">
        <v>3</v>
      </c>
    </row>
    <row r="7" spans="2:11" ht="28.5" x14ac:dyDescent="0.4">
      <c r="B7" s="8" t="s">
        <v>4</v>
      </c>
      <c r="C7" s="9"/>
      <c r="D7" s="10"/>
      <c r="E7" s="11" t="s">
        <v>64</v>
      </c>
      <c r="F7" s="11" t="s">
        <v>65</v>
      </c>
      <c r="G7" s="11" t="s">
        <v>66</v>
      </c>
      <c r="H7" s="11" t="s">
        <v>67</v>
      </c>
      <c r="I7" s="12" t="s">
        <v>10</v>
      </c>
      <c r="J7" s="12" t="s">
        <v>11</v>
      </c>
      <c r="K7" s="12" t="s">
        <v>12</v>
      </c>
    </row>
    <row r="8" spans="2:11" x14ac:dyDescent="0.4">
      <c r="B8" s="13" t="s">
        <v>13</v>
      </c>
      <c r="C8" s="13" t="s">
        <v>14</v>
      </c>
      <c r="D8" s="14" t="s">
        <v>15</v>
      </c>
      <c r="E8" s="15">
        <v>28899457</v>
      </c>
      <c r="F8" s="15">
        <v>12619806</v>
      </c>
      <c r="G8" s="15">
        <v>35562337</v>
      </c>
      <c r="H8" s="15"/>
      <c r="I8" s="15">
        <f>+E8+F8+G8+H8</f>
        <v>77081600</v>
      </c>
      <c r="J8" s="16"/>
      <c r="K8" s="15">
        <f>I8-ABS(J8)</f>
        <v>77081600</v>
      </c>
    </row>
    <row r="9" spans="2:11" x14ac:dyDescent="0.4">
      <c r="B9" s="17"/>
      <c r="C9" s="17"/>
      <c r="D9" s="18" t="s">
        <v>16</v>
      </c>
      <c r="E9" s="19"/>
      <c r="F9" s="19"/>
      <c r="G9" s="19"/>
      <c r="H9" s="19"/>
      <c r="I9" s="19">
        <f t="shared" ref="I9:I51" si="0">+E9+F9+G9+H9</f>
        <v>0</v>
      </c>
      <c r="J9" s="20"/>
      <c r="K9" s="19">
        <f t="shared" ref="K9:K50" si="1">I9-ABS(J9)</f>
        <v>0</v>
      </c>
    </row>
    <row r="10" spans="2:11" x14ac:dyDescent="0.4">
      <c r="B10" s="17"/>
      <c r="C10" s="17"/>
      <c r="D10" s="18" t="s">
        <v>17</v>
      </c>
      <c r="E10" s="19"/>
      <c r="F10" s="19"/>
      <c r="G10" s="19"/>
      <c r="H10" s="19"/>
      <c r="I10" s="19">
        <f t="shared" si="0"/>
        <v>0</v>
      </c>
      <c r="J10" s="21"/>
      <c r="K10" s="19">
        <f t="shared" si="1"/>
        <v>0</v>
      </c>
    </row>
    <row r="11" spans="2:11" x14ac:dyDescent="0.4">
      <c r="B11" s="17"/>
      <c r="C11" s="22"/>
      <c r="D11" s="23" t="s">
        <v>18</v>
      </c>
      <c r="E11" s="24">
        <f>+E8+E9+E10</f>
        <v>28899457</v>
      </c>
      <c r="F11" s="24">
        <f>+F8+F9+F10</f>
        <v>12619806</v>
      </c>
      <c r="G11" s="24">
        <f>+G8+G9+G10</f>
        <v>35562337</v>
      </c>
      <c r="H11" s="24">
        <f>+H8+H9+H10</f>
        <v>0</v>
      </c>
      <c r="I11" s="24">
        <f t="shared" si="0"/>
        <v>77081600</v>
      </c>
      <c r="J11" s="25">
        <f>+J8+J9+J10</f>
        <v>0</v>
      </c>
      <c r="K11" s="24">
        <f t="shared" si="1"/>
        <v>77081600</v>
      </c>
    </row>
    <row r="12" spans="2:11" x14ac:dyDescent="0.4">
      <c r="B12" s="17"/>
      <c r="C12" s="13" t="s">
        <v>19</v>
      </c>
      <c r="D12" s="18" t="s">
        <v>20</v>
      </c>
      <c r="E12" s="19">
        <v>29246255</v>
      </c>
      <c r="F12" s="19">
        <v>11403584</v>
      </c>
      <c r="G12" s="19">
        <v>28115648</v>
      </c>
      <c r="H12" s="19"/>
      <c r="I12" s="19">
        <f t="shared" si="0"/>
        <v>68765487</v>
      </c>
      <c r="J12" s="16"/>
      <c r="K12" s="19">
        <f t="shared" si="1"/>
        <v>68765487</v>
      </c>
    </row>
    <row r="13" spans="2:11" x14ac:dyDescent="0.4">
      <c r="B13" s="17"/>
      <c r="C13" s="17"/>
      <c r="D13" s="18" t="s">
        <v>21</v>
      </c>
      <c r="E13" s="19">
        <v>1349006</v>
      </c>
      <c r="F13" s="19">
        <v>349338</v>
      </c>
      <c r="G13" s="19">
        <v>993406</v>
      </c>
      <c r="H13" s="19"/>
      <c r="I13" s="19">
        <f t="shared" si="0"/>
        <v>2691750</v>
      </c>
      <c r="J13" s="20"/>
      <c r="K13" s="19">
        <f t="shared" si="1"/>
        <v>2691750</v>
      </c>
    </row>
    <row r="14" spans="2:11" x14ac:dyDescent="0.4">
      <c r="B14" s="17"/>
      <c r="C14" s="17"/>
      <c r="D14" s="18" t="s">
        <v>22</v>
      </c>
      <c r="E14" s="19">
        <v>2789372</v>
      </c>
      <c r="F14" s="19">
        <v>1106576</v>
      </c>
      <c r="G14" s="19">
        <v>8170504</v>
      </c>
      <c r="H14" s="19">
        <v>1929</v>
      </c>
      <c r="I14" s="19">
        <f t="shared" si="0"/>
        <v>12068381</v>
      </c>
      <c r="J14" s="20"/>
      <c r="K14" s="19">
        <f t="shared" si="1"/>
        <v>12068381</v>
      </c>
    </row>
    <row r="15" spans="2:11" x14ac:dyDescent="0.4">
      <c r="B15" s="17"/>
      <c r="C15" s="17"/>
      <c r="D15" s="18" t="s">
        <v>23</v>
      </c>
      <c r="E15" s="19"/>
      <c r="F15" s="19"/>
      <c r="G15" s="19"/>
      <c r="H15" s="19"/>
      <c r="I15" s="19">
        <f t="shared" si="0"/>
        <v>0</v>
      </c>
      <c r="J15" s="20"/>
      <c r="K15" s="19">
        <f t="shared" si="1"/>
        <v>0</v>
      </c>
    </row>
    <row r="16" spans="2:11" x14ac:dyDescent="0.4">
      <c r="B16" s="17"/>
      <c r="C16" s="17"/>
      <c r="D16" s="18" t="s">
        <v>24</v>
      </c>
      <c r="E16" s="19">
        <v>1541191</v>
      </c>
      <c r="F16" s="19"/>
      <c r="G16" s="19">
        <v>75327</v>
      </c>
      <c r="H16" s="19"/>
      <c r="I16" s="19">
        <f t="shared" si="0"/>
        <v>1616518</v>
      </c>
      <c r="J16" s="20"/>
      <c r="K16" s="19">
        <f t="shared" si="1"/>
        <v>1616518</v>
      </c>
    </row>
    <row r="17" spans="2:11" x14ac:dyDescent="0.4">
      <c r="B17" s="17"/>
      <c r="C17" s="17"/>
      <c r="D17" s="18" t="s">
        <v>25</v>
      </c>
      <c r="E17" s="19">
        <v>-1184792</v>
      </c>
      <c r="F17" s="19"/>
      <c r="G17" s="19"/>
      <c r="H17" s="19"/>
      <c r="I17" s="19">
        <f t="shared" si="0"/>
        <v>-1184792</v>
      </c>
      <c r="J17" s="20"/>
      <c r="K17" s="19">
        <f t="shared" si="1"/>
        <v>-1184792</v>
      </c>
    </row>
    <row r="18" spans="2:11" x14ac:dyDescent="0.4">
      <c r="B18" s="17"/>
      <c r="C18" s="17"/>
      <c r="D18" s="18" t="s">
        <v>26</v>
      </c>
      <c r="E18" s="19"/>
      <c r="F18" s="19"/>
      <c r="G18" s="19"/>
      <c r="H18" s="19"/>
      <c r="I18" s="19">
        <f t="shared" si="0"/>
        <v>0</v>
      </c>
      <c r="J18" s="21"/>
      <c r="K18" s="19">
        <f t="shared" si="1"/>
        <v>0</v>
      </c>
    </row>
    <row r="19" spans="2:11" x14ac:dyDescent="0.4">
      <c r="B19" s="17"/>
      <c r="C19" s="22"/>
      <c r="D19" s="23" t="s">
        <v>27</v>
      </c>
      <c r="E19" s="24">
        <f>+E12+E13+E14+E15+E16+E17+E18</f>
        <v>33741032</v>
      </c>
      <c r="F19" s="24">
        <f>+F12+F13+F14+F15+F16+F17+F18</f>
        <v>12859498</v>
      </c>
      <c r="G19" s="24">
        <f>+G12+G13+G14+G15+G16+G17+G18</f>
        <v>37354885</v>
      </c>
      <c r="H19" s="24">
        <f>+H12+H13+H14+H15+H16+H17+H18</f>
        <v>1929</v>
      </c>
      <c r="I19" s="24">
        <f t="shared" si="0"/>
        <v>83957344</v>
      </c>
      <c r="J19" s="25">
        <f>+J12+J13+J14+J15+J16+J17+J18</f>
        <v>0</v>
      </c>
      <c r="K19" s="24">
        <f t="shared" si="1"/>
        <v>83957344</v>
      </c>
    </row>
    <row r="20" spans="2:11" x14ac:dyDescent="0.4">
      <c r="B20" s="22"/>
      <c r="C20" s="26" t="s">
        <v>28</v>
      </c>
      <c r="D20" s="27"/>
      <c r="E20" s="28">
        <f xml:space="preserve"> +E11 - E19</f>
        <v>-4841575</v>
      </c>
      <c r="F20" s="28">
        <f xml:space="preserve"> +F11 - F19</f>
        <v>-239692</v>
      </c>
      <c r="G20" s="28">
        <f xml:space="preserve"> +G11 - G19</f>
        <v>-1792548</v>
      </c>
      <c r="H20" s="28">
        <f xml:space="preserve"> +H11 - H19</f>
        <v>-1929</v>
      </c>
      <c r="I20" s="28">
        <f t="shared" si="0"/>
        <v>-6875744</v>
      </c>
      <c r="J20" s="25">
        <f xml:space="preserve"> +J11 - J19</f>
        <v>0</v>
      </c>
      <c r="K20" s="28">
        <f>K11-K19</f>
        <v>-6875744</v>
      </c>
    </row>
    <row r="21" spans="2:11" x14ac:dyDescent="0.4">
      <c r="B21" s="13" t="s">
        <v>29</v>
      </c>
      <c r="C21" s="13" t="s">
        <v>14</v>
      </c>
      <c r="D21" s="18" t="s">
        <v>30</v>
      </c>
      <c r="E21" s="19"/>
      <c r="F21" s="19"/>
      <c r="G21" s="19"/>
      <c r="H21" s="19"/>
      <c r="I21" s="19">
        <f t="shared" si="0"/>
        <v>0</v>
      </c>
      <c r="J21" s="16"/>
      <c r="K21" s="19">
        <f t="shared" si="1"/>
        <v>0</v>
      </c>
    </row>
    <row r="22" spans="2:11" x14ac:dyDescent="0.4">
      <c r="B22" s="17"/>
      <c r="C22" s="17"/>
      <c r="D22" s="18" t="s">
        <v>31</v>
      </c>
      <c r="E22" s="19">
        <v>2952</v>
      </c>
      <c r="F22" s="19"/>
      <c r="G22" s="19">
        <v>2925</v>
      </c>
      <c r="H22" s="19"/>
      <c r="I22" s="19">
        <f t="shared" si="0"/>
        <v>5877</v>
      </c>
      <c r="J22" s="20"/>
      <c r="K22" s="19">
        <f t="shared" si="1"/>
        <v>5877</v>
      </c>
    </row>
    <row r="23" spans="2:11" x14ac:dyDescent="0.4">
      <c r="B23" s="17"/>
      <c r="C23" s="17"/>
      <c r="D23" s="18" t="s">
        <v>32</v>
      </c>
      <c r="E23" s="19">
        <v>80578</v>
      </c>
      <c r="F23" s="19">
        <v>571983</v>
      </c>
      <c r="G23" s="19">
        <v>345945</v>
      </c>
      <c r="H23" s="19">
        <v>979000</v>
      </c>
      <c r="I23" s="19">
        <f t="shared" si="0"/>
        <v>1977506</v>
      </c>
      <c r="J23" s="21"/>
      <c r="K23" s="19">
        <f t="shared" si="1"/>
        <v>1977506</v>
      </c>
    </row>
    <row r="24" spans="2:11" x14ac:dyDescent="0.4">
      <c r="B24" s="17"/>
      <c r="C24" s="22"/>
      <c r="D24" s="23" t="s">
        <v>33</v>
      </c>
      <c r="E24" s="24">
        <f>+E21+E22+E23</f>
        <v>83530</v>
      </c>
      <c r="F24" s="24">
        <f>+F21+F22+F23</f>
        <v>571983</v>
      </c>
      <c r="G24" s="24">
        <f>+G21+G22+G23</f>
        <v>348870</v>
      </c>
      <c r="H24" s="24">
        <f>+H21+H22+H23</f>
        <v>979000</v>
      </c>
      <c r="I24" s="24">
        <f t="shared" si="0"/>
        <v>1983383</v>
      </c>
      <c r="J24" s="25">
        <f>+J21+J22+J23</f>
        <v>0</v>
      </c>
      <c r="K24" s="24">
        <f t="shared" si="1"/>
        <v>1983383</v>
      </c>
    </row>
    <row r="25" spans="2:11" x14ac:dyDescent="0.4">
      <c r="B25" s="17"/>
      <c r="C25" s="13" t="s">
        <v>19</v>
      </c>
      <c r="D25" s="18" t="s">
        <v>34</v>
      </c>
      <c r="E25" s="19"/>
      <c r="F25" s="19"/>
      <c r="G25" s="19"/>
      <c r="H25" s="19"/>
      <c r="I25" s="19">
        <f t="shared" si="0"/>
        <v>0</v>
      </c>
      <c r="J25" s="16"/>
      <c r="K25" s="19">
        <f t="shared" si="1"/>
        <v>0</v>
      </c>
    </row>
    <row r="26" spans="2:11" x14ac:dyDescent="0.4">
      <c r="B26" s="17"/>
      <c r="C26" s="17"/>
      <c r="D26" s="18" t="s">
        <v>35</v>
      </c>
      <c r="E26" s="19"/>
      <c r="F26" s="19"/>
      <c r="G26" s="19"/>
      <c r="H26" s="19"/>
      <c r="I26" s="19">
        <f t="shared" si="0"/>
        <v>0</v>
      </c>
      <c r="J26" s="21"/>
      <c r="K26" s="19">
        <f t="shared" si="1"/>
        <v>0</v>
      </c>
    </row>
    <row r="27" spans="2:11" x14ac:dyDescent="0.4">
      <c r="B27" s="17"/>
      <c r="C27" s="22"/>
      <c r="D27" s="23" t="s">
        <v>36</v>
      </c>
      <c r="E27" s="24">
        <f>+E25+E26</f>
        <v>0</v>
      </c>
      <c r="F27" s="24">
        <f>+F25+F26</f>
        <v>0</v>
      </c>
      <c r="G27" s="24">
        <f>+G25+G26</f>
        <v>0</v>
      </c>
      <c r="H27" s="24">
        <f>+H25+H26</f>
        <v>0</v>
      </c>
      <c r="I27" s="24">
        <f t="shared" si="0"/>
        <v>0</v>
      </c>
      <c r="J27" s="25">
        <f>+J25+J26</f>
        <v>0</v>
      </c>
      <c r="K27" s="24">
        <f t="shared" si="1"/>
        <v>0</v>
      </c>
    </row>
    <row r="28" spans="2:11" x14ac:dyDescent="0.4">
      <c r="B28" s="22"/>
      <c r="C28" s="26" t="s">
        <v>37</v>
      </c>
      <c r="D28" s="29"/>
      <c r="E28" s="30">
        <f xml:space="preserve"> +E24 - E27</f>
        <v>83530</v>
      </c>
      <c r="F28" s="30">
        <f xml:space="preserve"> +F24 - F27</f>
        <v>571983</v>
      </c>
      <c r="G28" s="30">
        <f xml:space="preserve"> +G24 - G27</f>
        <v>348870</v>
      </c>
      <c r="H28" s="30">
        <f xml:space="preserve"> +H24 - H27</f>
        <v>979000</v>
      </c>
      <c r="I28" s="30">
        <f t="shared" si="0"/>
        <v>1983383</v>
      </c>
      <c r="J28" s="25">
        <f xml:space="preserve"> +J24 - J27</f>
        <v>0</v>
      </c>
      <c r="K28" s="30">
        <f>K24-K27</f>
        <v>1983383</v>
      </c>
    </row>
    <row r="29" spans="2:11" x14ac:dyDescent="0.4">
      <c r="B29" s="26" t="s">
        <v>38</v>
      </c>
      <c r="C29" s="31"/>
      <c r="D29" s="27"/>
      <c r="E29" s="28">
        <f xml:space="preserve"> +E20 +E28</f>
        <v>-4758045</v>
      </c>
      <c r="F29" s="28">
        <f xml:space="preserve"> +F20 +F28</f>
        <v>332291</v>
      </c>
      <c r="G29" s="28">
        <f xml:space="preserve"> +G20 +G28</f>
        <v>-1443678</v>
      </c>
      <c r="H29" s="28">
        <f xml:space="preserve"> +H20 +H28</f>
        <v>977071</v>
      </c>
      <c r="I29" s="28">
        <f t="shared" si="0"/>
        <v>-4892361</v>
      </c>
      <c r="J29" s="25">
        <f xml:space="preserve"> +J20 +J28</f>
        <v>0</v>
      </c>
      <c r="K29" s="28">
        <f>K20+K28</f>
        <v>-4892361</v>
      </c>
    </row>
    <row r="30" spans="2:11" x14ac:dyDescent="0.4">
      <c r="B30" s="13" t="s">
        <v>39</v>
      </c>
      <c r="C30" s="13" t="s">
        <v>14</v>
      </c>
      <c r="D30" s="18" t="s">
        <v>40</v>
      </c>
      <c r="E30" s="19"/>
      <c r="F30" s="19"/>
      <c r="G30" s="19"/>
      <c r="H30" s="19"/>
      <c r="I30" s="19">
        <f t="shared" si="0"/>
        <v>0</v>
      </c>
      <c r="J30" s="16"/>
      <c r="K30" s="19">
        <f t="shared" si="1"/>
        <v>0</v>
      </c>
    </row>
    <row r="31" spans="2:11" x14ac:dyDescent="0.4">
      <c r="B31" s="17"/>
      <c r="C31" s="17"/>
      <c r="D31" s="18" t="s">
        <v>41</v>
      </c>
      <c r="E31" s="19"/>
      <c r="F31" s="19"/>
      <c r="G31" s="19"/>
      <c r="H31" s="19"/>
      <c r="I31" s="19">
        <f t="shared" si="0"/>
        <v>0</v>
      </c>
      <c r="J31" s="20"/>
      <c r="K31" s="19">
        <f t="shared" si="1"/>
        <v>0</v>
      </c>
    </row>
    <row r="32" spans="2:11" x14ac:dyDescent="0.4">
      <c r="B32" s="17"/>
      <c r="C32" s="17"/>
      <c r="D32" s="18" t="s">
        <v>42</v>
      </c>
      <c r="E32" s="19"/>
      <c r="F32" s="19"/>
      <c r="G32" s="19"/>
      <c r="H32" s="19"/>
      <c r="I32" s="19">
        <f t="shared" si="0"/>
        <v>0</v>
      </c>
      <c r="J32" s="20"/>
      <c r="K32" s="19">
        <f t="shared" si="1"/>
        <v>0</v>
      </c>
    </row>
    <row r="33" spans="2:11" x14ac:dyDescent="0.4">
      <c r="B33" s="17"/>
      <c r="C33" s="17"/>
      <c r="D33" s="18" t="s">
        <v>43</v>
      </c>
      <c r="E33" s="19">
        <v>13539518</v>
      </c>
      <c r="F33" s="19">
        <v>922449</v>
      </c>
      <c r="G33" s="19">
        <v>28507805</v>
      </c>
      <c r="H33" s="19">
        <v>2374</v>
      </c>
      <c r="I33" s="19">
        <f t="shared" si="0"/>
        <v>42972146</v>
      </c>
      <c r="J33" s="20"/>
      <c r="K33" s="19">
        <f t="shared" si="1"/>
        <v>42972146</v>
      </c>
    </row>
    <row r="34" spans="2:11" x14ac:dyDescent="0.4">
      <c r="B34" s="17"/>
      <c r="C34" s="17"/>
      <c r="D34" s="18" t="s">
        <v>44</v>
      </c>
      <c r="E34" s="19"/>
      <c r="F34" s="19"/>
      <c r="G34" s="19"/>
      <c r="H34" s="19"/>
      <c r="I34" s="19">
        <f t="shared" si="0"/>
        <v>0</v>
      </c>
      <c r="J34" s="20"/>
      <c r="K34" s="19">
        <f t="shared" si="1"/>
        <v>0</v>
      </c>
    </row>
    <row r="35" spans="2:11" x14ac:dyDescent="0.4">
      <c r="B35" s="17"/>
      <c r="C35" s="17"/>
      <c r="D35" s="18" t="s">
        <v>45</v>
      </c>
      <c r="E35" s="19"/>
      <c r="F35" s="19"/>
      <c r="G35" s="19"/>
      <c r="H35" s="19"/>
      <c r="I35" s="19">
        <f t="shared" si="0"/>
        <v>0</v>
      </c>
      <c r="J35" s="21"/>
      <c r="K35" s="19">
        <f t="shared" si="1"/>
        <v>0</v>
      </c>
    </row>
    <row r="36" spans="2:11" x14ac:dyDescent="0.4">
      <c r="B36" s="17"/>
      <c r="C36" s="22"/>
      <c r="D36" s="23" t="s">
        <v>46</v>
      </c>
      <c r="E36" s="24">
        <f>+E30+E31+E32+E33+E34+E35</f>
        <v>13539518</v>
      </c>
      <c r="F36" s="24">
        <f>+F30+F31+F32+F33+F34+F35</f>
        <v>922449</v>
      </c>
      <c r="G36" s="24">
        <f>+G30+G31+G32+G33+G34+G35</f>
        <v>28507805</v>
      </c>
      <c r="H36" s="24">
        <f>+H30+H31+H32+H33+H34+H35</f>
        <v>2374</v>
      </c>
      <c r="I36" s="24">
        <f t="shared" si="0"/>
        <v>42972146</v>
      </c>
      <c r="J36" s="25">
        <f>+J30+J31+J32+J33+J34+J35</f>
        <v>0</v>
      </c>
      <c r="K36" s="24">
        <f t="shared" si="1"/>
        <v>42972146</v>
      </c>
    </row>
    <row r="37" spans="2:11" x14ac:dyDescent="0.4">
      <c r="B37" s="17"/>
      <c r="C37" s="13" t="s">
        <v>19</v>
      </c>
      <c r="D37" s="18" t="s">
        <v>47</v>
      </c>
      <c r="E37" s="19"/>
      <c r="F37" s="19">
        <v>1</v>
      </c>
      <c r="G37" s="19">
        <v>2</v>
      </c>
      <c r="H37" s="19"/>
      <c r="I37" s="19">
        <f t="shared" si="0"/>
        <v>3</v>
      </c>
      <c r="J37" s="16"/>
      <c r="K37" s="19">
        <f t="shared" si="1"/>
        <v>3</v>
      </c>
    </row>
    <row r="38" spans="2:11" x14ac:dyDescent="0.4">
      <c r="B38" s="17"/>
      <c r="C38" s="17"/>
      <c r="D38" s="18" t="s">
        <v>48</v>
      </c>
      <c r="E38" s="19"/>
      <c r="F38" s="19"/>
      <c r="G38" s="19"/>
      <c r="H38" s="19"/>
      <c r="I38" s="19">
        <f t="shared" si="0"/>
        <v>0</v>
      </c>
      <c r="J38" s="20"/>
      <c r="K38" s="19">
        <f t="shared" si="1"/>
        <v>0</v>
      </c>
    </row>
    <row r="39" spans="2:11" x14ac:dyDescent="0.4">
      <c r="B39" s="17"/>
      <c r="C39" s="17"/>
      <c r="D39" s="18" t="s">
        <v>49</v>
      </c>
      <c r="E39" s="19"/>
      <c r="F39" s="19"/>
      <c r="G39" s="19"/>
      <c r="H39" s="19"/>
      <c r="I39" s="19">
        <f t="shared" si="0"/>
        <v>0</v>
      </c>
      <c r="J39" s="20"/>
      <c r="K39" s="19">
        <f t="shared" si="1"/>
        <v>0</v>
      </c>
    </row>
    <row r="40" spans="2:11" x14ac:dyDescent="0.4">
      <c r="B40" s="17"/>
      <c r="C40" s="17"/>
      <c r="D40" s="18" t="s">
        <v>50</v>
      </c>
      <c r="E40" s="19">
        <v>35572016</v>
      </c>
      <c r="F40" s="19">
        <v>2231709</v>
      </c>
      <c r="G40" s="19">
        <v>40770082</v>
      </c>
      <c r="H40" s="19">
        <v>979550</v>
      </c>
      <c r="I40" s="19">
        <f t="shared" si="0"/>
        <v>79553357</v>
      </c>
      <c r="J40" s="20"/>
      <c r="K40" s="19">
        <f t="shared" si="1"/>
        <v>79553357</v>
      </c>
    </row>
    <row r="41" spans="2:11" x14ac:dyDescent="0.4">
      <c r="B41" s="17"/>
      <c r="C41" s="17"/>
      <c r="D41" s="18" t="s">
        <v>51</v>
      </c>
      <c r="E41" s="19"/>
      <c r="F41" s="19"/>
      <c r="G41" s="19"/>
      <c r="H41" s="19"/>
      <c r="I41" s="19">
        <f t="shared" si="0"/>
        <v>0</v>
      </c>
      <c r="J41" s="20"/>
      <c r="K41" s="19">
        <f t="shared" si="1"/>
        <v>0</v>
      </c>
    </row>
    <row r="42" spans="2:11" x14ac:dyDescent="0.4">
      <c r="B42" s="17"/>
      <c r="C42" s="17"/>
      <c r="D42" s="18" t="s">
        <v>52</v>
      </c>
      <c r="E42" s="19"/>
      <c r="F42" s="19"/>
      <c r="G42" s="19"/>
      <c r="H42" s="19"/>
      <c r="I42" s="19">
        <f t="shared" si="0"/>
        <v>0</v>
      </c>
      <c r="J42" s="21"/>
      <c r="K42" s="19">
        <f t="shared" si="1"/>
        <v>0</v>
      </c>
    </row>
    <row r="43" spans="2:11" x14ac:dyDescent="0.4">
      <c r="B43" s="17"/>
      <c r="C43" s="22"/>
      <c r="D43" s="23" t="s">
        <v>53</v>
      </c>
      <c r="E43" s="24">
        <f>+E37+E38+E39+E40+E41+E42</f>
        <v>35572016</v>
      </c>
      <c r="F43" s="24">
        <f>+F37+F38+F39+F40+F41+F42</f>
        <v>2231710</v>
      </c>
      <c r="G43" s="24">
        <f>+G37+G38+G39+G40+G41+G42</f>
        <v>40770084</v>
      </c>
      <c r="H43" s="24">
        <f>+H37+H38+H39+H40+H41+H42</f>
        <v>979550</v>
      </c>
      <c r="I43" s="24">
        <f t="shared" si="0"/>
        <v>79553360</v>
      </c>
      <c r="J43" s="25">
        <f>+J37+J38+J39+J40+J41+J42</f>
        <v>0</v>
      </c>
      <c r="K43" s="24">
        <f t="shared" si="1"/>
        <v>79553360</v>
      </c>
    </row>
    <row r="44" spans="2:11" x14ac:dyDescent="0.4">
      <c r="B44" s="22"/>
      <c r="C44" s="32" t="s">
        <v>54</v>
      </c>
      <c r="D44" s="33"/>
      <c r="E44" s="34">
        <f xml:space="preserve"> +E36 - E43</f>
        <v>-22032498</v>
      </c>
      <c r="F44" s="34">
        <f xml:space="preserve"> +F36 - F43</f>
        <v>-1309261</v>
      </c>
      <c r="G44" s="34">
        <f xml:space="preserve"> +G36 - G43</f>
        <v>-12262279</v>
      </c>
      <c r="H44" s="34">
        <f xml:space="preserve"> +H36 - H43</f>
        <v>-977176</v>
      </c>
      <c r="I44" s="34">
        <f t="shared" si="0"/>
        <v>-36581214</v>
      </c>
      <c r="J44" s="25">
        <f xml:space="preserve"> +J36 - J43</f>
        <v>0</v>
      </c>
      <c r="K44" s="34">
        <f>K36-K43</f>
        <v>-36581214</v>
      </c>
    </row>
    <row r="45" spans="2:11" x14ac:dyDescent="0.4">
      <c r="B45" s="26" t="s">
        <v>55</v>
      </c>
      <c r="C45" s="35"/>
      <c r="D45" s="36"/>
      <c r="E45" s="37">
        <f xml:space="preserve"> +E29 +E44</f>
        <v>-26790543</v>
      </c>
      <c r="F45" s="37">
        <f xml:space="preserve"> +F29 +F44</f>
        <v>-976970</v>
      </c>
      <c r="G45" s="37">
        <f xml:space="preserve"> +G29 +G44</f>
        <v>-13705957</v>
      </c>
      <c r="H45" s="37">
        <f xml:space="preserve"> +H29 +H44</f>
        <v>-105</v>
      </c>
      <c r="I45" s="37">
        <f t="shared" si="0"/>
        <v>-41473575</v>
      </c>
      <c r="J45" s="25">
        <f xml:space="preserve"> +J29 +J44</f>
        <v>0</v>
      </c>
      <c r="K45" s="37">
        <f>K29+K44</f>
        <v>-41473575</v>
      </c>
    </row>
    <row r="46" spans="2:11" x14ac:dyDescent="0.4">
      <c r="B46" s="38" t="s">
        <v>56</v>
      </c>
      <c r="C46" s="35" t="s">
        <v>57</v>
      </c>
      <c r="D46" s="36"/>
      <c r="E46" s="37">
        <v>32047390</v>
      </c>
      <c r="F46" s="37">
        <v>2276721</v>
      </c>
      <c r="G46" s="37">
        <v>25432317</v>
      </c>
      <c r="H46" s="37">
        <v>105</v>
      </c>
      <c r="I46" s="37">
        <f t="shared" si="0"/>
        <v>59756533</v>
      </c>
      <c r="J46" s="25"/>
      <c r="K46" s="37">
        <f t="shared" si="1"/>
        <v>59756533</v>
      </c>
    </row>
    <row r="47" spans="2:11" x14ac:dyDescent="0.4">
      <c r="B47" s="39"/>
      <c r="C47" s="35" t="s">
        <v>58</v>
      </c>
      <c r="D47" s="36"/>
      <c r="E47" s="37">
        <f xml:space="preserve"> +E45 +E46</f>
        <v>5256847</v>
      </c>
      <c r="F47" s="37">
        <f xml:space="preserve"> +F45 +F46</f>
        <v>1299751</v>
      </c>
      <c r="G47" s="37">
        <f xml:space="preserve"> +G45 +G46</f>
        <v>11726360</v>
      </c>
      <c r="H47" s="37">
        <f xml:space="preserve"> +H45 +H46</f>
        <v>0</v>
      </c>
      <c r="I47" s="37">
        <f t="shared" si="0"/>
        <v>18282958</v>
      </c>
      <c r="J47" s="25">
        <f xml:space="preserve"> +J45 +J46</f>
        <v>0</v>
      </c>
      <c r="K47" s="37">
        <f>K45+K46</f>
        <v>18282958</v>
      </c>
    </row>
    <row r="48" spans="2:11" x14ac:dyDescent="0.4">
      <c r="B48" s="39"/>
      <c r="C48" s="35" t="s">
        <v>59</v>
      </c>
      <c r="D48" s="36"/>
      <c r="E48" s="37"/>
      <c r="F48" s="37"/>
      <c r="G48" s="37"/>
      <c r="H48" s="37"/>
      <c r="I48" s="37">
        <f t="shared" si="0"/>
        <v>0</v>
      </c>
      <c r="J48" s="25"/>
      <c r="K48" s="37">
        <f t="shared" si="1"/>
        <v>0</v>
      </c>
    </row>
    <row r="49" spans="2:11" x14ac:dyDescent="0.4">
      <c r="B49" s="39"/>
      <c r="C49" s="35" t="s">
        <v>60</v>
      </c>
      <c r="D49" s="36"/>
      <c r="E49" s="37"/>
      <c r="F49" s="37"/>
      <c r="G49" s="37"/>
      <c r="H49" s="37"/>
      <c r="I49" s="37">
        <f t="shared" si="0"/>
        <v>0</v>
      </c>
      <c r="J49" s="25"/>
      <c r="K49" s="37">
        <f t="shared" si="1"/>
        <v>0</v>
      </c>
    </row>
    <row r="50" spans="2:11" x14ac:dyDescent="0.4">
      <c r="B50" s="39"/>
      <c r="C50" s="35" t="s">
        <v>61</v>
      </c>
      <c r="D50" s="36"/>
      <c r="E50" s="37"/>
      <c r="F50" s="37"/>
      <c r="G50" s="37"/>
      <c r="H50" s="37"/>
      <c r="I50" s="37">
        <f t="shared" si="0"/>
        <v>0</v>
      </c>
      <c r="J50" s="25"/>
      <c r="K50" s="37">
        <f t="shared" si="1"/>
        <v>0</v>
      </c>
    </row>
    <row r="51" spans="2:11" x14ac:dyDescent="0.4">
      <c r="B51" s="40"/>
      <c r="C51" s="35" t="s">
        <v>62</v>
      </c>
      <c r="D51" s="36"/>
      <c r="E51" s="37">
        <f xml:space="preserve"> +E47 +E48 +E49 - E50</f>
        <v>5256847</v>
      </c>
      <c r="F51" s="37">
        <f xml:space="preserve"> +F47 +F48 +F49 - F50</f>
        <v>1299751</v>
      </c>
      <c r="G51" s="37">
        <f xml:space="preserve"> +G47 +G48 +G49 - G50</f>
        <v>11726360</v>
      </c>
      <c r="H51" s="37">
        <f xml:space="preserve"> +H47 +H48 +H49 - H50</f>
        <v>0</v>
      </c>
      <c r="I51" s="37">
        <f t="shared" si="0"/>
        <v>18282958</v>
      </c>
      <c r="J51" s="25">
        <f xml:space="preserve"> +J47 +J48 +J49 - J50</f>
        <v>0</v>
      </c>
      <c r="K51" s="37">
        <f>K47+K48+K49-K50</f>
        <v>18282958</v>
      </c>
    </row>
  </sheetData>
  <mergeCells count="13">
    <mergeCell ref="B46:B51"/>
    <mergeCell ref="B21:B28"/>
    <mergeCell ref="C21:C24"/>
    <mergeCell ref="C25:C27"/>
    <mergeCell ref="B30:B44"/>
    <mergeCell ref="C30:C36"/>
    <mergeCell ref="C37:C43"/>
    <mergeCell ref="B3:K3"/>
    <mergeCell ref="B5:K5"/>
    <mergeCell ref="B7:D7"/>
    <mergeCell ref="B8:B20"/>
    <mergeCell ref="C8:C11"/>
    <mergeCell ref="C12:C19"/>
  </mergeCells>
  <phoneticPr fontId="1"/>
  <pageMargins left="0.7" right="0.7" top="0.75" bottom="0.75" header="0.3" footer="0.3"/>
  <pageSetup paperSize="9" fitToHeight="0" orientation="portrait" horizontalDpi="4294967294" verticalDpi="0" r:id="rId1"/>
  <headerFooter>
    <oddHeader>&amp;L社会福祉法人　やすらぎ会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社会福祉事業</vt:lpstr>
      <vt:lpstr>公益事業</vt:lpstr>
      <vt:lpstr>公益事業!Print_Titles</vt:lpstr>
      <vt:lpstr>社会福祉事業!Print_Titles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wsv</dc:creator>
  <cp:lastModifiedBy>wsv</cp:lastModifiedBy>
  <dcterms:created xsi:type="dcterms:W3CDTF">2025-05-08T05:25:22Z</dcterms:created>
  <dcterms:modified xsi:type="dcterms:W3CDTF">2025-05-08T05:25:22Z</dcterms:modified>
</cp:coreProperties>
</file>