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sv\Desktop\R6年度財務諸表算定シート等\"/>
    </mc:Choice>
  </mc:AlternateContent>
  <xr:revisionPtr revIDLastSave="0" documentId="8_{BFC1223E-DAD4-434A-BB62-E7041C790EE7}" xr6:coauthVersionLast="47" xr6:coauthVersionMax="47" xr10:uidLastSave="{00000000-0000-0000-0000-000000000000}"/>
  <bookViews>
    <workbookView xWindow="-120" yWindow="-120" windowWidth="29040" windowHeight="15840" activeTab="1" xr2:uid="{A424B5B6-27A5-4093-96DF-7E988BFC33CA}"/>
  </bookViews>
  <sheets>
    <sheet name="社会福祉事業" sheetId="1" r:id="rId1"/>
    <sheet name="公益事業" sheetId="2" r:id="rId2"/>
  </sheets>
  <definedNames>
    <definedName name="_xlnm.Print_Titles" localSheetId="1">公益事業!$1:$7</definedName>
    <definedName name="_xlnm.Print_Titles" localSheetId="0">社会福祉事業!$1:$7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2" l="1"/>
  <c r="K43" i="2" s="1"/>
  <c r="F41" i="2"/>
  <c r="J40" i="2"/>
  <c r="H40" i="2"/>
  <c r="G40" i="2"/>
  <c r="G41" i="2" s="1"/>
  <c r="F40" i="2"/>
  <c r="E40" i="2"/>
  <c r="I40" i="2" s="1"/>
  <c r="K40" i="2" s="1"/>
  <c r="I39" i="2"/>
  <c r="K39" i="2" s="1"/>
  <c r="I38" i="2"/>
  <c r="K38" i="2" s="1"/>
  <c r="I37" i="2"/>
  <c r="K37" i="2" s="1"/>
  <c r="I36" i="2"/>
  <c r="K36" i="2" s="1"/>
  <c r="J35" i="2"/>
  <c r="J41" i="2" s="1"/>
  <c r="H35" i="2"/>
  <c r="H41" i="2" s="1"/>
  <c r="G35" i="2"/>
  <c r="F35" i="2"/>
  <c r="E35" i="2"/>
  <c r="I35" i="2" s="1"/>
  <c r="K35" i="2" s="1"/>
  <c r="K41" i="2" s="1"/>
  <c r="K34" i="2"/>
  <c r="I34" i="2"/>
  <c r="I33" i="2"/>
  <c r="K33" i="2" s="1"/>
  <c r="I32" i="2"/>
  <c r="K32" i="2" s="1"/>
  <c r="K31" i="2"/>
  <c r="I31" i="2"/>
  <c r="G30" i="2"/>
  <c r="J29" i="2"/>
  <c r="H29" i="2"/>
  <c r="I29" i="2" s="1"/>
  <c r="K29" i="2" s="1"/>
  <c r="G29" i="2"/>
  <c r="F29" i="2"/>
  <c r="E29" i="2"/>
  <c r="I28" i="2"/>
  <c r="K28" i="2" s="1"/>
  <c r="K27" i="2"/>
  <c r="I27" i="2"/>
  <c r="I26" i="2"/>
  <c r="K26" i="2" s="1"/>
  <c r="J25" i="2"/>
  <c r="J30" i="2" s="1"/>
  <c r="I25" i="2"/>
  <c r="K25" i="2" s="1"/>
  <c r="K30" i="2" s="1"/>
  <c r="H25" i="2"/>
  <c r="G25" i="2"/>
  <c r="F25" i="2"/>
  <c r="F30" i="2" s="1"/>
  <c r="E25" i="2"/>
  <c r="E30" i="2" s="1"/>
  <c r="I24" i="2"/>
  <c r="K24" i="2" s="1"/>
  <c r="I23" i="2"/>
  <c r="K23" i="2" s="1"/>
  <c r="H22" i="2"/>
  <c r="J21" i="2"/>
  <c r="I21" i="2"/>
  <c r="K21" i="2" s="1"/>
  <c r="H21" i="2"/>
  <c r="G21" i="2"/>
  <c r="F21" i="2"/>
  <c r="E21" i="2"/>
  <c r="I20" i="2"/>
  <c r="K20" i="2" s="1"/>
  <c r="I19" i="2"/>
  <c r="K19" i="2" s="1"/>
  <c r="I18" i="2"/>
  <c r="K18" i="2" s="1"/>
  <c r="I17" i="2"/>
  <c r="K17" i="2" s="1"/>
  <c r="I16" i="2"/>
  <c r="K16" i="2" s="1"/>
  <c r="I15" i="2"/>
  <c r="K15" i="2" s="1"/>
  <c r="I14" i="2"/>
  <c r="K14" i="2" s="1"/>
  <c r="J13" i="2"/>
  <c r="J22" i="2" s="1"/>
  <c r="H13" i="2"/>
  <c r="G13" i="2"/>
  <c r="G22" i="2" s="1"/>
  <c r="G42" i="2" s="1"/>
  <c r="G44" i="2" s="1"/>
  <c r="F13" i="2"/>
  <c r="F22" i="2" s="1"/>
  <c r="F42" i="2" s="1"/>
  <c r="F44" i="2" s="1"/>
  <c r="E13" i="2"/>
  <c r="E22" i="2" s="1"/>
  <c r="I12" i="2"/>
  <c r="K12" i="2" s="1"/>
  <c r="I11" i="2"/>
  <c r="K11" i="2" s="1"/>
  <c r="K10" i="2"/>
  <c r="I10" i="2"/>
  <c r="K9" i="2"/>
  <c r="I9" i="2"/>
  <c r="I8" i="2"/>
  <c r="K8" i="2" s="1"/>
  <c r="L43" i="1"/>
  <c r="J43" i="1"/>
  <c r="K40" i="1"/>
  <c r="I40" i="1"/>
  <c r="H40" i="1"/>
  <c r="G40" i="1"/>
  <c r="F40" i="1"/>
  <c r="J40" i="1" s="1"/>
  <c r="L40" i="1" s="1"/>
  <c r="E40" i="1"/>
  <c r="J39" i="1"/>
  <c r="L39" i="1" s="1"/>
  <c r="L38" i="1"/>
  <c r="J38" i="1"/>
  <c r="J37" i="1"/>
  <c r="L37" i="1" s="1"/>
  <c r="J36" i="1"/>
  <c r="L36" i="1" s="1"/>
  <c r="K35" i="1"/>
  <c r="K41" i="1" s="1"/>
  <c r="I35" i="1"/>
  <c r="I41" i="1" s="1"/>
  <c r="H35" i="1"/>
  <c r="H41" i="1" s="1"/>
  <c r="G35" i="1"/>
  <c r="G41" i="1" s="1"/>
  <c r="F35" i="1"/>
  <c r="J35" i="1" s="1"/>
  <c r="L35" i="1" s="1"/>
  <c r="L41" i="1" s="1"/>
  <c r="E35" i="1"/>
  <c r="E41" i="1" s="1"/>
  <c r="J34" i="1"/>
  <c r="L34" i="1" s="1"/>
  <c r="J33" i="1"/>
  <c r="L33" i="1" s="1"/>
  <c r="L32" i="1"/>
  <c r="J32" i="1"/>
  <c r="L31" i="1"/>
  <c r="J31" i="1"/>
  <c r="K30" i="1"/>
  <c r="E30" i="1"/>
  <c r="K29" i="1"/>
  <c r="I29" i="1"/>
  <c r="H29" i="1"/>
  <c r="G29" i="1"/>
  <c r="G30" i="1" s="1"/>
  <c r="F29" i="1"/>
  <c r="F30" i="1" s="1"/>
  <c r="E29" i="1"/>
  <c r="J28" i="1"/>
  <c r="L28" i="1" s="1"/>
  <c r="J27" i="1"/>
  <c r="L27" i="1" s="1"/>
  <c r="L26" i="1"/>
  <c r="J26" i="1"/>
  <c r="K25" i="1"/>
  <c r="I25" i="1"/>
  <c r="I30" i="1" s="1"/>
  <c r="H25" i="1"/>
  <c r="H30" i="1" s="1"/>
  <c r="G25" i="1"/>
  <c r="F25" i="1"/>
  <c r="E25" i="1"/>
  <c r="J25" i="1" s="1"/>
  <c r="L25" i="1" s="1"/>
  <c r="J24" i="1"/>
  <c r="L24" i="1" s="1"/>
  <c r="L23" i="1"/>
  <c r="J23" i="1"/>
  <c r="K21" i="1"/>
  <c r="J21" i="1"/>
  <c r="L21" i="1" s="1"/>
  <c r="I21" i="1"/>
  <c r="H21" i="1"/>
  <c r="G21" i="1"/>
  <c r="F21" i="1"/>
  <c r="E21" i="1"/>
  <c r="E22" i="1" s="1"/>
  <c r="L20" i="1"/>
  <c r="J20" i="1"/>
  <c r="J19" i="1"/>
  <c r="L19" i="1" s="1"/>
  <c r="J18" i="1"/>
  <c r="L18" i="1" s="1"/>
  <c r="L17" i="1"/>
  <c r="J17" i="1"/>
  <c r="L16" i="1"/>
  <c r="J16" i="1"/>
  <c r="J15" i="1"/>
  <c r="L15" i="1" s="1"/>
  <c r="L14" i="1"/>
  <c r="J14" i="1"/>
  <c r="K13" i="1"/>
  <c r="K22" i="1" s="1"/>
  <c r="K42" i="1" s="1"/>
  <c r="K44" i="1" s="1"/>
  <c r="I13" i="1"/>
  <c r="I22" i="1" s="1"/>
  <c r="H13" i="1"/>
  <c r="H22" i="1" s="1"/>
  <c r="G13" i="1"/>
  <c r="G22" i="1" s="1"/>
  <c r="G42" i="1" s="1"/>
  <c r="G44" i="1" s="1"/>
  <c r="F13" i="1"/>
  <c r="J13" i="1" s="1"/>
  <c r="L13" i="1" s="1"/>
  <c r="L22" i="1" s="1"/>
  <c r="E13" i="1"/>
  <c r="J12" i="1"/>
  <c r="L12" i="1" s="1"/>
  <c r="L11" i="1"/>
  <c r="J11" i="1"/>
  <c r="J10" i="1"/>
  <c r="L10" i="1" s="1"/>
  <c r="J9" i="1"/>
  <c r="L9" i="1" s="1"/>
  <c r="L8" i="1"/>
  <c r="J8" i="1"/>
  <c r="I42" i="1" l="1"/>
  <c r="I44" i="1" s="1"/>
  <c r="E42" i="1"/>
  <c r="I22" i="2"/>
  <c r="J42" i="2"/>
  <c r="J44" i="2" s="1"/>
  <c r="J30" i="1"/>
  <c r="H42" i="1"/>
  <c r="H44" i="1" s="1"/>
  <c r="F22" i="1"/>
  <c r="F42" i="1" s="1"/>
  <c r="F44" i="1" s="1"/>
  <c r="E41" i="2"/>
  <c r="I41" i="2" s="1"/>
  <c r="F41" i="1"/>
  <c r="J41" i="1" s="1"/>
  <c r="H30" i="2"/>
  <c r="H42" i="2" s="1"/>
  <c r="H44" i="2" s="1"/>
  <c r="I13" i="2"/>
  <c r="K13" i="2" s="1"/>
  <c r="K22" i="2" s="1"/>
  <c r="K42" i="2" s="1"/>
  <c r="K44" i="2" s="1"/>
  <c r="J29" i="1"/>
  <c r="L29" i="1" s="1"/>
  <c r="L30" i="1" s="1"/>
  <c r="L42" i="1" s="1"/>
  <c r="L44" i="1" s="1"/>
  <c r="I30" i="2" l="1"/>
  <c r="E42" i="2"/>
  <c r="J22" i="1"/>
  <c r="E44" i="1"/>
  <c r="J44" i="1" s="1"/>
  <c r="J42" i="1"/>
  <c r="E44" i="2" l="1"/>
  <c r="I44" i="2" s="1"/>
  <c r="I42" i="2"/>
</calcChain>
</file>

<file path=xl/sharedStrings.xml><?xml version="1.0" encoding="utf-8"?>
<sst xmlns="http://schemas.openxmlformats.org/spreadsheetml/2006/main" count="117" uniqueCount="60">
  <si>
    <t>第一号第三様式（第十七条第四項関係）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サン</t>
    </rPh>
    <rPh sb="5" eb="7">
      <t>ヨウシキ</t>
    </rPh>
    <phoneticPr fontId="4"/>
  </si>
  <si>
    <t>社会福祉事業区分  資金収支内訳表</t>
    <phoneticPr fontId="4"/>
  </si>
  <si>
    <t>（自）令和6年4月1日  （至）令和7年3月31日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</si>
  <si>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</si>
  <si>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</si>
  <si>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特別養護老人ホームやすらぎ園</t>
    <phoneticPr fontId="1"/>
  </si>
  <si>
    <t>ケアハウスやすらぎ</t>
    <phoneticPr fontId="1"/>
  </si>
  <si>
    <t>グループホームむつみあい</t>
    <phoneticPr fontId="1"/>
  </si>
  <si>
    <t>本部</t>
    <phoneticPr fontId="1"/>
  </si>
  <si>
    <t>グループホームなごみ筒井</t>
    <phoneticPr fontId="1"/>
  </si>
  <si>
    <t>合計</t>
    <rPh sb="0" eb="2">
      <t>ゴウケイ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</si>
  <si>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</si>
  <si>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事業区分合計</t>
    <rPh sb="0" eb="2">
      <t>ジギョウ</t>
    </rPh>
    <rPh sb="2" eb="4">
      <t>クブン</t>
    </rPh>
    <rPh sb="4" eb="6">
      <t>ゴウケイ</t>
    </rPh>
    <phoneticPr fontId="2"/>
  </si>
  <si>
    <t>事業活動による収支</t>
  </si>
  <si>
    <t>収入</t>
  </si>
  <si>
    <t>介護保険事業収入</t>
  </si>
  <si>
    <t>老人福祉事業収入</t>
  </si>
  <si>
    <t>経常経費寄附金収入</t>
  </si>
  <si>
    <t>受取利息配当金収入</t>
  </si>
  <si>
    <t>その他の収入</t>
  </si>
  <si>
    <t>事業活動収入計（１）</t>
  </si>
  <si>
    <t>支出</t>
  </si>
  <si>
    <t>人件費支出</t>
  </si>
  <si>
    <t>事業費支出</t>
  </si>
  <si>
    <t>事務費支出</t>
  </si>
  <si>
    <t>利用者負担軽減額</t>
  </si>
  <si>
    <t>支払利息支出</t>
  </si>
  <si>
    <t>その他の支出</t>
  </si>
  <si>
    <t>流動資産評価損等による資金減少額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</si>
  <si>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</si>
  <si>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</si>
  <si>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</si>
  <si>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</si>
  <si>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施設整備等寄附金収入</t>
  </si>
  <si>
    <t>施設整備等収入計（４）</t>
  </si>
  <si>
    <t>設備資金借入金元金償還支出</t>
  </si>
  <si>
    <t>固定資産取得支出</t>
  </si>
  <si>
    <t>固定資産除却・廃棄支出</t>
  </si>
  <si>
    <t>施設整備等支出計（５）</t>
  </si>
  <si>
    <t>施設整備等資金収支差額（６）＝（４）－（５）</t>
  </si>
  <si>
    <t>その他の活動による収支</t>
  </si>
  <si>
    <t>積立資産取崩収入</t>
  </si>
  <si>
    <t>事業区分間繰入金収入</t>
  </si>
  <si>
    <t>拠点区分間繰入金収入</t>
  </si>
  <si>
    <t>その他の活動による収入</t>
  </si>
  <si>
    <t>その他の活動収入計（７）</t>
  </si>
  <si>
    <t>積立資産支出</t>
  </si>
  <si>
    <t>事業区分間繰入金支出</t>
  </si>
  <si>
    <t>拠点区分間繰入金支出</t>
  </si>
  <si>
    <t>その他の活動による支出</t>
  </si>
  <si>
    <t>その他の活動支出計（８）</t>
  </si>
  <si>
    <t>その他の活動資金収支差額（９）＝（７）－（８）</t>
  </si>
  <si>
    <t>当期資金収支差額合計（１０）＝（３）＋（６）＋（９）</t>
    <phoneticPr fontId="1"/>
  </si>
  <si>
    <t>前期末支払資金残高（１１）</t>
    <phoneticPr fontId="1"/>
  </si>
  <si>
    <t>当期末支払資金残高（１０）＋（１１）</t>
    <phoneticPr fontId="1"/>
  </si>
  <si>
    <t>公益事業区分  資金収支内訳表</t>
    <phoneticPr fontId="4"/>
  </si>
  <si>
    <t>訪問入浴介護事業</t>
    <phoneticPr fontId="1"/>
  </si>
  <si>
    <t>老人居宅介護支援事業</t>
    <phoneticPr fontId="1"/>
  </si>
  <si>
    <t>地域支援事業</t>
    <phoneticPr fontId="1"/>
  </si>
  <si>
    <t>法人後見事業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</si>
</sst>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49" fontId="7" fillId="0" borderId="1" xfId="1" applyNumberFormat="1" applyFont="1" applyBorder="1" applyAlignment="1">
      <alignment horizontal="center" vertical="center" shrinkToFit="1"/>
    </xf>
    <xf numFmtId="49" fontId="7" fillId="0" borderId="2" xfId="1" applyNumberFormat="1" applyFont="1" applyBorder="1" applyAlignment="1">
      <alignment horizontal="center" vertical="center" shrinkToFit="1"/>
    </xf>
    <xf numFmtId="49" fontId="7" fillId="0" borderId="3" xfId="1" applyNumberFormat="1" applyFont="1" applyBorder="1" applyAlignment="1">
      <alignment horizontal="center" vertical="center" shrinkToFit="1"/>
    </xf>
    <xf numFmtId="49" fontId="7" fillId="0" borderId="4" xfId="1" applyNumberFormat="1" applyFont="1" applyBorder="1" applyAlignment="1">
      <alignment horizontal="center" vertical="center" wrapText="1" shrinkToFit="1"/>
    </xf>
    <xf numFmtId="49" fontId="7" fillId="0" borderId="4" xfId="1" applyNumberFormat="1" applyFont="1" applyBorder="1" applyAlignment="1">
      <alignment horizontal="center" vertical="center" shrinkToFit="1"/>
    </xf>
    <xf numFmtId="0" fontId="7" fillId="0" borderId="5" xfId="2" applyFont="1" applyBorder="1" applyAlignment="1">
      <alignment vertical="center" textRotation="255"/>
    </xf>
    <xf numFmtId="0" fontId="7" fillId="0" borderId="5" xfId="2" applyFont="1" applyBorder="1" applyAlignment="1">
      <alignment vertical="center" shrinkToFit="1"/>
    </xf>
    <xf numFmtId="176" fontId="9" fillId="0" borderId="5" xfId="2" applyNumberFormat="1" applyFont="1" applyBorder="1" applyAlignment="1" applyProtection="1">
      <alignment vertical="center" shrinkToFit="1"/>
      <protection locked="0"/>
    </xf>
    <xf numFmtId="176" fontId="9" fillId="0" borderId="5" xfId="0" applyNumberFormat="1" applyFont="1" applyBorder="1" applyProtection="1">
      <alignment vertical="center"/>
      <protection locked="0"/>
    </xf>
    <xf numFmtId="0" fontId="7" fillId="0" borderId="6" xfId="2" applyFont="1" applyBorder="1" applyAlignment="1">
      <alignment vertical="center" textRotation="255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176" fontId="9" fillId="0" borderId="6" xfId="0" applyNumberFormat="1" applyFont="1" applyBorder="1" applyProtection="1">
      <alignment vertical="center"/>
      <protection locked="0"/>
    </xf>
    <xf numFmtId="176" fontId="9" fillId="0" borderId="7" xfId="0" applyNumberFormat="1" applyFont="1" applyBorder="1" applyProtection="1">
      <alignment vertical="center"/>
      <protection locked="0"/>
    </xf>
    <xf numFmtId="0" fontId="7" fillId="0" borderId="7" xfId="2" applyFont="1" applyBorder="1" applyAlignment="1">
      <alignment vertical="center" textRotation="255"/>
    </xf>
    <xf numFmtId="0" fontId="7" fillId="0" borderId="4" xfId="2" applyFont="1" applyBorder="1" applyAlignment="1">
      <alignment vertical="center" shrinkToFit="1"/>
    </xf>
    <xf numFmtId="176" fontId="9" fillId="0" borderId="4" xfId="2" applyNumberFormat="1" applyFont="1" applyBorder="1" applyAlignment="1" applyProtection="1">
      <alignment vertical="center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2" xfId="2" applyFont="1" applyBorder="1" applyAlignment="1">
      <alignment vertical="center"/>
    </xf>
    <xf numFmtId="0" fontId="7" fillId="0" borderId="3" xfId="2" applyFont="1" applyBorder="1" applyAlignment="1">
      <alignment vertical="center" shrinkToFit="1"/>
    </xf>
    <xf numFmtId="176" fontId="9" fillId="0" borderId="3" xfId="2" applyNumberFormat="1" applyFont="1" applyBorder="1" applyAlignment="1" applyProtection="1">
      <alignment vertical="center" shrinkToFit="1"/>
      <protection locked="0"/>
    </xf>
    <xf numFmtId="0" fontId="7" fillId="0" borderId="1" xfId="2" applyFont="1" applyBorder="1" applyAlignment="1">
      <alignment vertical="center"/>
    </xf>
    <xf numFmtId="0" fontId="7" fillId="0" borderId="6" xfId="2" applyFont="1" applyBorder="1" applyAlignment="1">
      <alignment vertical="top" shrinkToFit="1"/>
    </xf>
    <xf numFmtId="176" fontId="9" fillId="0" borderId="6" xfId="2" applyNumberFormat="1" applyFont="1" applyBorder="1" applyAlignment="1" applyProtection="1">
      <alignment vertical="top" shrinkToFit="1"/>
      <protection locked="0"/>
    </xf>
    <xf numFmtId="0" fontId="7" fillId="0" borderId="4" xfId="2" applyFont="1" applyBorder="1" applyAlignment="1">
      <alignment vertical="top" shrinkToFit="1"/>
    </xf>
    <xf numFmtId="176" fontId="9" fillId="0" borderId="4" xfId="2" applyNumberFormat="1" applyFont="1" applyBorder="1" applyAlignment="1" applyProtection="1">
      <alignment vertical="top" shrinkToFit="1"/>
      <protection locked="0"/>
    </xf>
  </cellXfs>
  <cellStyles count="3">
    <cellStyle name="標準" xfId="0" builtinId="0"/>
    <cellStyle name="標準 2" xfId="2" xr:uid="{759D2CAC-F9DF-47FC-8DBB-81CCDACBAF68}"/>
    <cellStyle name="標準 3" xfId="1" xr:uid="{7F1A732B-CA98-4D50-9C75-7FC7FD86A7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DCC1F-FD96-451B-91AB-1A8FB98DFA64}">
  <sheetPr>
    <pageSetUpPr fitToPage="1"/>
  </sheetPr>
  <dimension ref="B2:L44"/>
  <sheetViews>
    <sheetView showGridLines="0" workbookViewId="0"/>
  </sheetViews>
  <sheetFormatPr defaultRowHeight="18.75" x14ac:dyDescent="0.4"/>
  <cols>
    <col min="1" max="3" width="2.875" customWidth="1"/>
    <col min="4" max="4" width="44.375" customWidth="1"/>
    <col min="5" max="12" width="20.75" customWidth="1"/>
  </cols>
  <sheetData>
    <row r="2" spans="2:12" ht="21" x14ac:dyDescent="0.4">
      <c r="B2" s="1"/>
      <c r="C2" s="1"/>
      <c r="D2" s="1"/>
      <c r="E2" s="1"/>
      <c r="F2" s="1"/>
      <c r="G2" s="1"/>
      <c r="H2" s="1"/>
      <c r="I2" s="1"/>
      <c r="J2" s="2"/>
      <c r="K2" s="3"/>
      <c r="L2" s="3" t="s">
        <v>0</v>
      </c>
    </row>
    <row r="3" spans="2:12" ht="21" x14ac:dyDescent="0.4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4">
      <c r="B4" s="5"/>
      <c r="C4" s="5"/>
      <c r="D4" s="5"/>
      <c r="E4" s="5"/>
      <c r="F4" s="5"/>
      <c r="G4" s="5"/>
      <c r="H4" s="5"/>
      <c r="I4" s="5"/>
      <c r="J4" s="5"/>
      <c r="K4" s="2"/>
      <c r="L4" s="2"/>
    </row>
    <row r="5" spans="2:12" ht="21" x14ac:dyDescent="0.4">
      <c r="B5" s="6" t="s">
        <v>2</v>
      </c>
      <c r="C5" s="6"/>
      <c r="D5" s="6"/>
      <c r="E5" s="6"/>
      <c r="F5" s="6"/>
      <c r="G5" s="6"/>
      <c r="H5" s="6"/>
      <c r="I5" s="6"/>
      <c r="J5" s="6"/>
      <c r="K5" s="6"/>
      <c r="L5" s="6"/>
    </row>
    <row r="6" spans="2:12" x14ac:dyDescent="0.4">
      <c r="B6" s="7"/>
      <c r="C6" s="7"/>
      <c r="D6" s="7"/>
      <c r="E6" s="7"/>
      <c r="F6" s="7"/>
      <c r="G6" s="7"/>
      <c r="H6" s="7"/>
      <c r="I6" s="7"/>
      <c r="J6" s="2"/>
      <c r="K6" s="2"/>
      <c r="L6" s="7" t="s">
        <v>3</v>
      </c>
    </row>
    <row r="7" spans="2:12" ht="42.75" x14ac:dyDescent="0.4">
      <c r="B7" s="8" t="s">
        <v>4</v>
      </c>
      <c r="C7" s="9"/>
      <c r="D7" s="10"/>
      <c r="E7" s="11" t="s">
        <v>5</v>
      </c>
      <c r="F7" s="11" t="s">
        <v>6</v>
      </c>
      <c r="G7" s="11" t="s">
        <v>7</v>
      </c>
      <c r="H7" s="11" t="s">
        <v>8</v>
      </c>
      <c r="I7" s="11" t="s">
        <v>9</v>
      </c>
      <c r="J7" s="12" t="s">
        <v>10</v>
      </c>
      <c r="K7" s="12" t="s">
        <v>11</v>
      </c>
      <c r="L7" s="12" t="s">
        <v>12</v>
      </c>
    </row>
    <row r="8" spans="2:12" x14ac:dyDescent="0.4">
      <c r="B8" s="13" t="s">
        <v>13</v>
      </c>
      <c r="C8" s="13" t="s">
        <v>14</v>
      </c>
      <c r="D8" s="14" t="s">
        <v>15</v>
      </c>
      <c r="E8" s="15">
        <v>472661810</v>
      </c>
      <c r="F8" s="15">
        <v>215000</v>
      </c>
      <c r="G8" s="15">
        <v>81848915</v>
      </c>
      <c r="H8" s="15"/>
      <c r="I8" s="15">
        <v>43649063</v>
      </c>
      <c r="J8" s="15">
        <f>+E8+F8+G8+H8+I8</f>
        <v>598374788</v>
      </c>
      <c r="K8" s="16"/>
      <c r="L8" s="15">
        <f>J8-ABS(K8)</f>
        <v>598374788</v>
      </c>
    </row>
    <row r="9" spans="2:12" x14ac:dyDescent="0.4">
      <c r="B9" s="17"/>
      <c r="C9" s="17"/>
      <c r="D9" s="18" t="s">
        <v>16</v>
      </c>
      <c r="E9" s="19"/>
      <c r="F9" s="19">
        <v>25467738</v>
      </c>
      <c r="G9" s="19"/>
      <c r="H9" s="19"/>
      <c r="I9" s="19"/>
      <c r="J9" s="19">
        <f t="shared" ref="J9:J44" si="0">+E9+F9+G9+H9+I9</f>
        <v>25467738</v>
      </c>
      <c r="K9" s="20"/>
      <c r="L9" s="19">
        <f t="shared" ref="L9:L43" si="1">J9-ABS(K9)</f>
        <v>25467738</v>
      </c>
    </row>
    <row r="10" spans="2:12" x14ac:dyDescent="0.4">
      <c r="B10" s="17"/>
      <c r="C10" s="17"/>
      <c r="D10" s="18" t="s">
        <v>17</v>
      </c>
      <c r="E10" s="19">
        <v>36720</v>
      </c>
      <c r="F10" s="19"/>
      <c r="G10" s="19"/>
      <c r="H10" s="19">
        <v>304000</v>
      </c>
      <c r="I10" s="19"/>
      <c r="J10" s="19">
        <f t="shared" si="0"/>
        <v>340720</v>
      </c>
      <c r="K10" s="20"/>
      <c r="L10" s="19">
        <f t="shared" si="1"/>
        <v>340720</v>
      </c>
    </row>
    <row r="11" spans="2:12" x14ac:dyDescent="0.4">
      <c r="B11" s="17"/>
      <c r="C11" s="17"/>
      <c r="D11" s="18" t="s">
        <v>18</v>
      </c>
      <c r="E11" s="19">
        <v>6120</v>
      </c>
      <c r="F11" s="19"/>
      <c r="G11" s="19">
        <v>3334</v>
      </c>
      <c r="H11" s="19">
        <v>6491</v>
      </c>
      <c r="I11" s="19">
        <v>12011</v>
      </c>
      <c r="J11" s="19">
        <f t="shared" si="0"/>
        <v>27956</v>
      </c>
      <c r="K11" s="20"/>
      <c r="L11" s="19">
        <f t="shared" si="1"/>
        <v>27956</v>
      </c>
    </row>
    <row r="12" spans="2:12" x14ac:dyDescent="0.4">
      <c r="B12" s="17"/>
      <c r="C12" s="17"/>
      <c r="D12" s="18" t="s">
        <v>19</v>
      </c>
      <c r="E12" s="19">
        <v>1878560</v>
      </c>
      <c r="F12" s="19">
        <v>86726</v>
      </c>
      <c r="G12" s="19">
        <v>333270</v>
      </c>
      <c r="H12" s="19"/>
      <c r="I12" s="19">
        <v>784553</v>
      </c>
      <c r="J12" s="19">
        <f t="shared" si="0"/>
        <v>3083109</v>
      </c>
      <c r="K12" s="21"/>
      <c r="L12" s="19">
        <f t="shared" si="1"/>
        <v>3083109</v>
      </c>
    </row>
    <row r="13" spans="2:12" x14ac:dyDescent="0.4">
      <c r="B13" s="17"/>
      <c r="C13" s="22"/>
      <c r="D13" s="23" t="s">
        <v>20</v>
      </c>
      <c r="E13" s="24">
        <f>+E8+E9+E10+E11+E12</f>
        <v>474583210</v>
      </c>
      <c r="F13" s="24">
        <f>+F8+F9+F10+F11+F12</f>
        <v>25769464</v>
      </c>
      <c r="G13" s="24">
        <f>+G8+G9+G10+G11+G12</f>
        <v>82185519</v>
      </c>
      <c r="H13" s="24">
        <f>+H8+H9+H10+H11+H12</f>
        <v>310491</v>
      </c>
      <c r="I13" s="24">
        <f>+I8+I9+I10+I11+I12</f>
        <v>44445627</v>
      </c>
      <c r="J13" s="24">
        <f t="shared" si="0"/>
        <v>627294311</v>
      </c>
      <c r="K13" s="25">
        <f>+K8+K9+K10+K11+K12</f>
        <v>0</v>
      </c>
      <c r="L13" s="24">
        <f t="shared" si="1"/>
        <v>627294311</v>
      </c>
    </row>
    <row r="14" spans="2:12" x14ac:dyDescent="0.4">
      <c r="B14" s="17"/>
      <c r="C14" s="13" t="s">
        <v>21</v>
      </c>
      <c r="D14" s="18" t="s">
        <v>22</v>
      </c>
      <c r="E14" s="19">
        <v>300320319</v>
      </c>
      <c r="F14" s="19">
        <v>10674120</v>
      </c>
      <c r="G14" s="19">
        <v>67133065</v>
      </c>
      <c r="H14" s="19">
        <v>2400000</v>
      </c>
      <c r="I14" s="19">
        <v>34731963</v>
      </c>
      <c r="J14" s="19">
        <f t="shared" si="0"/>
        <v>415259467</v>
      </c>
      <c r="K14" s="16"/>
      <c r="L14" s="19">
        <f t="shared" si="1"/>
        <v>415259467</v>
      </c>
    </row>
    <row r="15" spans="2:12" x14ac:dyDescent="0.4">
      <c r="B15" s="17"/>
      <c r="C15" s="17"/>
      <c r="D15" s="18" t="s">
        <v>23</v>
      </c>
      <c r="E15" s="19">
        <v>90948605</v>
      </c>
      <c r="F15" s="19">
        <v>8616701</v>
      </c>
      <c r="G15" s="19">
        <v>13566556</v>
      </c>
      <c r="H15" s="19">
        <v>42472</v>
      </c>
      <c r="I15" s="19">
        <v>6971374</v>
      </c>
      <c r="J15" s="19">
        <f t="shared" si="0"/>
        <v>120145708</v>
      </c>
      <c r="K15" s="20"/>
      <c r="L15" s="19">
        <f t="shared" si="1"/>
        <v>120145708</v>
      </c>
    </row>
    <row r="16" spans="2:12" x14ac:dyDescent="0.4">
      <c r="B16" s="17"/>
      <c r="C16" s="17"/>
      <c r="D16" s="18" t="s">
        <v>24</v>
      </c>
      <c r="E16" s="19">
        <v>45507879</v>
      </c>
      <c r="F16" s="19">
        <v>3931604</v>
      </c>
      <c r="G16" s="19">
        <v>7845505</v>
      </c>
      <c r="H16" s="19">
        <v>539777</v>
      </c>
      <c r="I16" s="19">
        <v>2535780</v>
      </c>
      <c r="J16" s="19">
        <f t="shared" si="0"/>
        <v>60360545</v>
      </c>
      <c r="K16" s="20"/>
      <c r="L16" s="19">
        <f t="shared" si="1"/>
        <v>60360545</v>
      </c>
    </row>
    <row r="17" spans="2:12" x14ac:dyDescent="0.4">
      <c r="B17" s="17"/>
      <c r="C17" s="17"/>
      <c r="D17" s="18" t="s">
        <v>25</v>
      </c>
      <c r="E17" s="19">
        <v>249011</v>
      </c>
      <c r="F17" s="19"/>
      <c r="G17" s="19"/>
      <c r="H17" s="19"/>
      <c r="I17" s="19"/>
      <c r="J17" s="19">
        <f t="shared" si="0"/>
        <v>249011</v>
      </c>
      <c r="K17" s="20"/>
      <c r="L17" s="19">
        <f t="shared" si="1"/>
        <v>249011</v>
      </c>
    </row>
    <row r="18" spans="2:12" x14ac:dyDescent="0.4">
      <c r="B18" s="17"/>
      <c r="C18" s="17"/>
      <c r="D18" s="18" t="s">
        <v>26</v>
      </c>
      <c r="E18" s="19"/>
      <c r="F18" s="19"/>
      <c r="G18" s="19">
        <v>777516</v>
      </c>
      <c r="H18" s="19"/>
      <c r="I18" s="19"/>
      <c r="J18" s="19">
        <f t="shared" si="0"/>
        <v>777516</v>
      </c>
      <c r="K18" s="20"/>
      <c r="L18" s="19">
        <f t="shared" si="1"/>
        <v>777516</v>
      </c>
    </row>
    <row r="19" spans="2:12" x14ac:dyDescent="0.4">
      <c r="B19" s="17"/>
      <c r="C19" s="17"/>
      <c r="D19" s="18" t="s">
        <v>27</v>
      </c>
      <c r="E19" s="19">
        <v>308226</v>
      </c>
      <c r="F19" s="19"/>
      <c r="G19" s="19">
        <v>1041490</v>
      </c>
      <c r="H19" s="19">
        <v>593417</v>
      </c>
      <c r="I19" s="19">
        <v>140000</v>
      </c>
      <c r="J19" s="19">
        <f t="shared" si="0"/>
        <v>2083133</v>
      </c>
      <c r="K19" s="20"/>
      <c r="L19" s="19">
        <f t="shared" si="1"/>
        <v>2083133</v>
      </c>
    </row>
    <row r="20" spans="2:12" x14ac:dyDescent="0.4">
      <c r="B20" s="17"/>
      <c r="C20" s="17"/>
      <c r="D20" s="18" t="s">
        <v>28</v>
      </c>
      <c r="E20" s="19"/>
      <c r="F20" s="19"/>
      <c r="G20" s="19"/>
      <c r="H20" s="19"/>
      <c r="I20" s="19"/>
      <c r="J20" s="19">
        <f t="shared" si="0"/>
        <v>0</v>
      </c>
      <c r="K20" s="21"/>
      <c r="L20" s="19">
        <f t="shared" si="1"/>
        <v>0</v>
      </c>
    </row>
    <row r="21" spans="2:12" x14ac:dyDescent="0.4">
      <c r="B21" s="17"/>
      <c r="C21" s="22"/>
      <c r="D21" s="23" t="s">
        <v>29</v>
      </c>
      <c r="E21" s="24">
        <f>+E14+E15+E16+E17+E18+E19+E20</f>
        <v>437334040</v>
      </c>
      <c r="F21" s="24">
        <f>+F14+F15+F16+F17+F18+F19+F20</f>
        <v>23222425</v>
      </c>
      <c r="G21" s="24">
        <f>+G14+G15+G16+G17+G18+G19+G20</f>
        <v>90364132</v>
      </c>
      <c r="H21" s="24">
        <f>+H14+H15+H16+H17+H18+H19+H20</f>
        <v>3575666</v>
      </c>
      <c r="I21" s="24">
        <f>+I14+I15+I16+I17+I18+I19+I20</f>
        <v>44379117</v>
      </c>
      <c r="J21" s="24">
        <f t="shared" si="0"/>
        <v>598875380</v>
      </c>
      <c r="K21" s="25">
        <f>+K14+K15+K16+K17+K18+K19+K20</f>
        <v>0</v>
      </c>
      <c r="L21" s="24">
        <f t="shared" si="1"/>
        <v>598875380</v>
      </c>
    </row>
    <row r="22" spans="2:12" x14ac:dyDescent="0.4">
      <c r="B22" s="22"/>
      <c r="C22" s="26" t="s">
        <v>30</v>
      </c>
      <c r="D22" s="27"/>
      <c r="E22" s="28">
        <f xml:space="preserve"> +E13 - E21</f>
        <v>37249170</v>
      </c>
      <c r="F22" s="28">
        <f xml:space="preserve"> +F13 - F21</f>
        <v>2547039</v>
      </c>
      <c r="G22" s="28">
        <f xml:space="preserve"> +G13 - G21</f>
        <v>-8178613</v>
      </c>
      <c r="H22" s="28">
        <f xml:space="preserve"> +H13 - H21</f>
        <v>-3265175</v>
      </c>
      <c r="I22" s="28">
        <f xml:space="preserve"> +I13 - I21</f>
        <v>66510</v>
      </c>
      <c r="J22" s="28">
        <f t="shared" si="0"/>
        <v>28418931</v>
      </c>
      <c r="K22" s="25">
        <f xml:space="preserve"> +K13 - K21</f>
        <v>0</v>
      </c>
      <c r="L22" s="28">
        <f>L13-L21</f>
        <v>28418931</v>
      </c>
    </row>
    <row r="23" spans="2:12" x14ac:dyDescent="0.4">
      <c r="B23" s="13" t="s">
        <v>31</v>
      </c>
      <c r="C23" s="13" t="s">
        <v>14</v>
      </c>
      <c r="D23" s="18" t="s">
        <v>32</v>
      </c>
      <c r="E23" s="19">
        <v>2025000</v>
      </c>
      <c r="F23" s="19"/>
      <c r="G23" s="19"/>
      <c r="H23" s="19"/>
      <c r="I23" s="19"/>
      <c r="J23" s="19">
        <f t="shared" si="0"/>
        <v>2025000</v>
      </c>
      <c r="K23" s="16"/>
      <c r="L23" s="19">
        <f t="shared" si="1"/>
        <v>2025000</v>
      </c>
    </row>
    <row r="24" spans="2:12" x14ac:dyDescent="0.4">
      <c r="B24" s="17"/>
      <c r="C24" s="17"/>
      <c r="D24" s="18" t="s">
        <v>33</v>
      </c>
      <c r="E24" s="19"/>
      <c r="F24" s="19"/>
      <c r="G24" s="19"/>
      <c r="H24" s="19"/>
      <c r="I24" s="19"/>
      <c r="J24" s="19">
        <f t="shared" si="0"/>
        <v>0</v>
      </c>
      <c r="K24" s="21"/>
      <c r="L24" s="19">
        <f t="shared" si="1"/>
        <v>0</v>
      </c>
    </row>
    <row r="25" spans="2:12" x14ac:dyDescent="0.4">
      <c r="B25" s="17"/>
      <c r="C25" s="22"/>
      <c r="D25" s="23" t="s">
        <v>34</v>
      </c>
      <c r="E25" s="24">
        <f>+E23+E24</f>
        <v>2025000</v>
      </c>
      <c r="F25" s="24">
        <f>+F23+F24</f>
        <v>0</v>
      </c>
      <c r="G25" s="24">
        <f>+G23+G24</f>
        <v>0</v>
      </c>
      <c r="H25" s="24">
        <f>+H23+H24</f>
        <v>0</v>
      </c>
      <c r="I25" s="24">
        <f>+I23+I24</f>
        <v>0</v>
      </c>
      <c r="J25" s="24">
        <f t="shared" si="0"/>
        <v>2025000</v>
      </c>
      <c r="K25" s="25">
        <f>+K23+K24</f>
        <v>0</v>
      </c>
      <c r="L25" s="24">
        <f t="shared" si="1"/>
        <v>2025000</v>
      </c>
    </row>
    <row r="26" spans="2:12" x14ac:dyDescent="0.4">
      <c r="B26" s="17"/>
      <c r="C26" s="13" t="s">
        <v>21</v>
      </c>
      <c r="D26" s="18" t="s">
        <v>35</v>
      </c>
      <c r="E26" s="19"/>
      <c r="F26" s="19"/>
      <c r="G26" s="19">
        <v>6404625</v>
      </c>
      <c r="H26" s="19"/>
      <c r="I26" s="19"/>
      <c r="J26" s="19">
        <f t="shared" si="0"/>
        <v>6404625</v>
      </c>
      <c r="K26" s="16"/>
      <c r="L26" s="19">
        <f t="shared" si="1"/>
        <v>6404625</v>
      </c>
    </row>
    <row r="27" spans="2:12" x14ac:dyDescent="0.4">
      <c r="B27" s="17"/>
      <c r="C27" s="17"/>
      <c r="D27" s="18" t="s">
        <v>36</v>
      </c>
      <c r="E27" s="19">
        <v>3223452</v>
      </c>
      <c r="F27" s="19">
        <v>449500</v>
      </c>
      <c r="G27" s="19">
        <v>178750</v>
      </c>
      <c r="H27" s="19"/>
      <c r="I27" s="19">
        <v>677600</v>
      </c>
      <c r="J27" s="19">
        <f t="shared" si="0"/>
        <v>4529302</v>
      </c>
      <c r="K27" s="20"/>
      <c r="L27" s="19">
        <f t="shared" si="1"/>
        <v>4529302</v>
      </c>
    </row>
    <row r="28" spans="2:12" x14ac:dyDescent="0.4">
      <c r="B28" s="17"/>
      <c r="C28" s="17"/>
      <c r="D28" s="18" t="s">
        <v>37</v>
      </c>
      <c r="E28" s="19"/>
      <c r="F28" s="19"/>
      <c r="G28" s="19"/>
      <c r="H28" s="19"/>
      <c r="I28" s="19"/>
      <c r="J28" s="19">
        <f t="shared" si="0"/>
        <v>0</v>
      </c>
      <c r="K28" s="21"/>
      <c r="L28" s="19">
        <f t="shared" si="1"/>
        <v>0</v>
      </c>
    </row>
    <row r="29" spans="2:12" x14ac:dyDescent="0.4">
      <c r="B29" s="17"/>
      <c r="C29" s="22"/>
      <c r="D29" s="23" t="s">
        <v>38</v>
      </c>
      <c r="E29" s="24">
        <f>+E26+E27+E28</f>
        <v>3223452</v>
      </c>
      <c r="F29" s="24">
        <f>+F26+F27+F28</f>
        <v>449500</v>
      </c>
      <c r="G29" s="24">
        <f>+G26+G27+G28</f>
        <v>6583375</v>
      </c>
      <c r="H29" s="24">
        <f>+H26+H27+H28</f>
        <v>0</v>
      </c>
      <c r="I29" s="24">
        <f>+I26+I27+I28</f>
        <v>677600</v>
      </c>
      <c r="J29" s="24">
        <f t="shared" si="0"/>
        <v>10933927</v>
      </c>
      <c r="K29" s="25">
        <f>+K26+K27+K28</f>
        <v>0</v>
      </c>
      <c r="L29" s="24">
        <f t="shared" si="1"/>
        <v>10933927</v>
      </c>
    </row>
    <row r="30" spans="2:12" x14ac:dyDescent="0.4">
      <c r="B30" s="22"/>
      <c r="C30" s="29" t="s">
        <v>39</v>
      </c>
      <c r="D30" s="27"/>
      <c r="E30" s="28">
        <f xml:space="preserve"> +E25 - E29</f>
        <v>-1198452</v>
      </c>
      <c r="F30" s="28">
        <f xml:space="preserve"> +F25 - F29</f>
        <v>-449500</v>
      </c>
      <c r="G30" s="28">
        <f xml:space="preserve"> +G25 - G29</f>
        <v>-6583375</v>
      </c>
      <c r="H30" s="28">
        <f xml:space="preserve"> +H25 - H29</f>
        <v>0</v>
      </c>
      <c r="I30" s="28">
        <f xml:space="preserve"> +I25 - I29</f>
        <v>-677600</v>
      </c>
      <c r="J30" s="28">
        <f t="shared" si="0"/>
        <v>-8908927</v>
      </c>
      <c r="K30" s="25">
        <f xml:space="preserve"> +K25 - K29</f>
        <v>0</v>
      </c>
      <c r="L30" s="28">
        <f>L25-L29</f>
        <v>-8908927</v>
      </c>
    </row>
    <row r="31" spans="2:12" x14ac:dyDescent="0.4">
      <c r="B31" s="13" t="s">
        <v>40</v>
      </c>
      <c r="C31" s="13" t="s">
        <v>14</v>
      </c>
      <c r="D31" s="18" t="s">
        <v>41</v>
      </c>
      <c r="E31" s="19"/>
      <c r="F31" s="19"/>
      <c r="G31" s="19">
        <v>3750000</v>
      </c>
      <c r="H31" s="19"/>
      <c r="I31" s="19">
        <v>1280000</v>
      </c>
      <c r="J31" s="19">
        <f t="shared" si="0"/>
        <v>5030000</v>
      </c>
      <c r="K31" s="16"/>
      <c r="L31" s="19">
        <f t="shared" si="1"/>
        <v>5030000</v>
      </c>
    </row>
    <row r="32" spans="2:12" x14ac:dyDescent="0.4">
      <c r="B32" s="17"/>
      <c r="C32" s="17"/>
      <c r="D32" s="18" t="s">
        <v>42</v>
      </c>
      <c r="E32" s="19">
        <v>33079414</v>
      </c>
      <c r="F32" s="19"/>
      <c r="G32" s="19"/>
      <c r="H32" s="19">
        <v>46473943</v>
      </c>
      <c r="I32" s="19"/>
      <c r="J32" s="19">
        <f t="shared" si="0"/>
        <v>79553357</v>
      </c>
      <c r="K32" s="20"/>
      <c r="L32" s="19">
        <f t="shared" si="1"/>
        <v>79553357</v>
      </c>
    </row>
    <row r="33" spans="2:12" x14ac:dyDescent="0.4">
      <c r="B33" s="17"/>
      <c r="C33" s="17"/>
      <c r="D33" s="18" t="s">
        <v>43</v>
      </c>
      <c r="E33" s="19">
        <v>50424189</v>
      </c>
      <c r="F33" s="19">
        <v>12716384</v>
      </c>
      <c r="G33" s="19">
        <v>16776225</v>
      </c>
      <c r="H33" s="19">
        <v>44307263</v>
      </c>
      <c r="I33" s="19">
        <v>25115601</v>
      </c>
      <c r="J33" s="19">
        <f t="shared" si="0"/>
        <v>149339662</v>
      </c>
      <c r="K33" s="20">
        <v>149339662</v>
      </c>
      <c r="L33" s="19">
        <f t="shared" si="1"/>
        <v>0</v>
      </c>
    </row>
    <row r="34" spans="2:12" x14ac:dyDescent="0.4">
      <c r="B34" s="17"/>
      <c r="C34" s="17"/>
      <c r="D34" s="18" t="s">
        <v>44</v>
      </c>
      <c r="E34" s="19"/>
      <c r="F34" s="19"/>
      <c r="G34" s="19"/>
      <c r="H34" s="19"/>
      <c r="I34" s="19"/>
      <c r="J34" s="19">
        <f t="shared" si="0"/>
        <v>0</v>
      </c>
      <c r="K34" s="21"/>
      <c r="L34" s="19">
        <f t="shared" si="1"/>
        <v>0</v>
      </c>
    </row>
    <row r="35" spans="2:12" x14ac:dyDescent="0.4">
      <c r="B35" s="17"/>
      <c r="C35" s="22"/>
      <c r="D35" s="23" t="s">
        <v>45</v>
      </c>
      <c r="E35" s="24">
        <f>+E31+E32+E33+E34</f>
        <v>83503603</v>
      </c>
      <c r="F35" s="24">
        <f>+F31+F32+F33+F34</f>
        <v>12716384</v>
      </c>
      <c r="G35" s="24">
        <f>+G31+G32+G33+G34</f>
        <v>20526225</v>
      </c>
      <c r="H35" s="24">
        <f>+H31+H32+H33+H34</f>
        <v>90781206</v>
      </c>
      <c r="I35" s="24">
        <f>+I31+I32+I33+I34</f>
        <v>26395601</v>
      </c>
      <c r="J35" s="24">
        <f t="shared" si="0"/>
        <v>233923019</v>
      </c>
      <c r="K35" s="25">
        <f>+K31+K32+K33+K34</f>
        <v>149339662</v>
      </c>
      <c r="L35" s="24">
        <f t="shared" si="1"/>
        <v>84583357</v>
      </c>
    </row>
    <row r="36" spans="2:12" x14ac:dyDescent="0.4">
      <c r="B36" s="17"/>
      <c r="C36" s="13" t="s">
        <v>21</v>
      </c>
      <c r="D36" s="18" t="s">
        <v>46</v>
      </c>
      <c r="E36" s="19">
        <v>9600000</v>
      </c>
      <c r="F36" s="19"/>
      <c r="G36" s="19">
        <v>2750000</v>
      </c>
      <c r="H36" s="19"/>
      <c r="I36" s="19">
        <v>1200000</v>
      </c>
      <c r="J36" s="19">
        <f t="shared" si="0"/>
        <v>13550000</v>
      </c>
      <c r="K36" s="16"/>
      <c r="L36" s="19">
        <f t="shared" si="1"/>
        <v>13550000</v>
      </c>
    </row>
    <row r="37" spans="2:12" x14ac:dyDescent="0.4">
      <c r="B37" s="17"/>
      <c r="C37" s="17"/>
      <c r="D37" s="30" t="s">
        <v>47</v>
      </c>
      <c r="E37" s="31">
        <v>42972146</v>
      </c>
      <c r="F37" s="31"/>
      <c r="G37" s="31"/>
      <c r="H37" s="31"/>
      <c r="I37" s="31"/>
      <c r="J37" s="31">
        <f t="shared" si="0"/>
        <v>42972146</v>
      </c>
      <c r="K37" s="20"/>
      <c r="L37" s="31">
        <f t="shared" si="1"/>
        <v>42972146</v>
      </c>
    </row>
    <row r="38" spans="2:12" x14ac:dyDescent="0.4">
      <c r="B38" s="17"/>
      <c r="C38" s="17"/>
      <c r="D38" s="30" t="s">
        <v>48</v>
      </c>
      <c r="E38" s="31">
        <v>56293978</v>
      </c>
      <c r="F38" s="31">
        <v>27621495</v>
      </c>
      <c r="G38" s="31">
        <v>424189</v>
      </c>
      <c r="H38" s="31">
        <v>40000000</v>
      </c>
      <c r="I38" s="31">
        <v>25000000</v>
      </c>
      <c r="J38" s="31">
        <f t="shared" si="0"/>
        <v>149339662</v>
      </c>
      <c r="K38" s="20">
        <v>149339662</v>
      </c>
      <c r="L38" s="31">
        <f t="shared" si="1"/>
        <v>0</v>
      </c>
    </row>
    <row r="39" spans="2:12" x14ac:dyDescent="0.4">
      <c r="B39" s="17"/>
      <c r="C39" s="17"/>
      <c r="D39" s="30" t="s">
        <v>49</v>
      </c>
      <c r="E39" s="31"/>
      <c r="F39" s="31"/>
      <c r="G39" s="31"/>
      <c r="H39" s="31"/>
      <c r="I39" s="31"/>
      <c r="J39" s="31">
        <f t="shared" si="0"/>
        <v>0</v>
      </c>
      <c r="K39" s="21"/>
      <c r="L39" s="31">
        <f t="shared" si="1"/>
        <v>0</v>
      </c>
    </row>
    <row r="40" spans="2:12" x14ac:dyDescent="0.4">
      <c r="B40" s="17"/>
      <c r="C40" s="22"/>
      <c r="D40" s="32" t="s">
        <v>50</v>
      </c>
      <c r="E40" s="33">
        <f>+E36+E37+E38+E39</f>
        <v>108866124</v>
      </c>
      <c r="F40" s="33">
        <f>+F36+F37+F38+F39</f>
        <v>27621495</v>
      </c>
      <c r="G40" s="33">
        <f>+G36+G37+G38+G39</f>
        <v>3174189</v>
      </c>
      <c r="H40" s="33">
        <f>+H36+H37+H38+H39</f>
        <v>40000000</v>
      </c>
      <c r="I40" s="33">
        <f>+I36+I37+I38+I39</f>
        <v>26200000</v>
      </c>
      <c r="J40" s="33">
        <f t="shared" si="0"/>
        <v>205861808</v>
      </c>
      <c r="K40" s="25">
        <f>+K36+K37+K38+K39</f>
        <v>149339662</v>
      </c>
      <c r="L40" s="33">
        <f t="shared" si="1"/>
        <v>56522146</v>
      </c>
    </row>
    <row r="41" spans="2:12" x14ac:dyDescent="0.4">
      <c r="B41" s="22"/>
      <c r="C41" s="29" t="s">
        <v>51</v>
      </c>
      <c r="D41" s="27"/>
      <c r="E41" s="28">
        <f xml:space="preserve"> +E35 - E40</f>
        <v>-25362521</v>
      </c>
      <c r="F41" s="28">
        <f xml:space="preserve"> +F35 - F40</f>
        <v>-14905111</v>
      </c>
      <c r="G41" s="28">
        <f xml:space="preserve"> +G35 - G40</f>
        <v>17352036</v>
      </c>
      <c r="H41" s="28">
        <f xml:space="preserve"> +H35 - H40</f>
        <v>50781206</v>
      </c>
      <c r="I41" s="28">
        <f xml:space="preserve"> +I35 - I40</f>
        <v>195601</v>
      </c>
      <c r="J41" s="28">
        <f t="shared" si="0"/>
        <v>28061211</v>
      </c>
      <c r="K41" s="25">
        <f xml:space="preserve"> +K35 - K40</f>
        <v>0</v>
      </c>
      <c r="L41" s="28">
        <f>L35-L40</f>
        <v>28061211</v>
      </c>
    </row>
    <row r="42" spans="2:12" x14ac:dyDescent="0.4">
      <c r="B42" s="29" t="s">
        <v>52</v>
      </c>
      <c r="C42" s="26"/>
      <c r="D42" s="27"/>
      <c r="E42" s="28">
        <f xml:space="preserve"> +E22 +E30 +E41</f>
        <v>10688197</v>
      </c>
      <c r="F42" s="28">
        <f xml:space="preserve"> +F22 +F30 +F41</f>
        <v>-12807572</v>
      </c>
      <c r="G42" s="28">
        <f xml:space="preserve"> +G22 +G30 +G41</f>
        <v>2590048</v>
      </c>
      <c r="H42" s="28">
        <f xml:space="preserve"> +H22 +H30 +H41</f>
        <v>47516031</v>
      </c>
      <c r="I42" s="28">
        <f xml:space="preserve"> +I22 +I30 +I41</f>
        <v>-415489</v>
      </c>
      <c r="J42" s="28">
        <f t="shared" si="0"/>
        <v>47571215</v>
      </c>
      <c r="K42" s="25">
        <f xml:space="preserve"> +K22 +K30 +K41</f>
        <v>0</v>
      </c>
      <c r="L42" s="28">
        <f>L22+L30+L41</f>
        <v>47571215</v>
      </c>
    </row>
    <row r="43" spans="2:12" x14ac:dyDescent="0.4">
      <c r="B43" s="29" t="s">
        <v>53</v>
      </c>
      <c r="C43" s="26"/>
      <c r="D43" s="27"/>
      <c r="E43" s="28">
        <v>90385477</v>
      </c>
      <c r="F43" s="28">
        <v>14360663</v>
      </c>
      <c r="G43" s="28">
        <v>16610780</v>
      </c>
      <c r="H43" s="28">
        <v>8504424</v>
      </c>
      <c r="I43" s="28">
        <v>29563072</v>
      </c>
      <c r="J43" s="28">
        <f t="shared" si="0"/>
        <v>159424416</v>
      </c>
      <c r="K43" s="25"/>
      <c r="L43" s="28">
        <f t="shared" si="1"/>
        <v>159424416</v>
      </c>
    </row>
    <row r="44" spans="2:12" x14ac:dyDescent="0.4">
      <c r="B44" s="29" t="s">
        <v>54</v>
      </c>
      <c r="C44" s="26"/>
      <c r="D44" s="27"/>
      <c r="E44" s="28">
        <f xml:space="preserve"> +E42 +E43</f>
        <v>101073674</v>
      </c>
      <c r="F44" s="28">
        <f xml:space="preserve"> +F42 +F43</f>
        <v>1553091</v>
      </c>
      <c r="G44" s="28">
        <f xml:space="preserve"> +G42 +G43</f>
        <v>19200828</v>
      </c>
      <c r="H44" s="28">
        <f xml:space="preserve"> +H42 +H43</f>
        <v>56020455</v>
      </c>
      <c r="I44" s="28">
        <f xml:space="preserve"> +I42 +I43</f>
        <v>29147583</v>
      </c>
      <c r="J44" s="28">
        <f t="shared" si="0"/>
        <v>206995631</v>
      </c>
      <c r="K44" s="25">
        <f xml:space="preserve"> +K42 +K43</f>
        <v>0</v>
      </c>
      <c r="L44" s="28">
        <f>L42+L43</f>
        <v>206995631</v>
      </c>
    </row>
  </sheetData>
  <mergeCells count="12">
    <mergeCell ref="B23:B30"/>
    <mergeCell ref="C23:C25"/>
    <mergeCell ref="C26:C29"/>
    <mergeCell ref="B31:B41"/>
    <mergeCell ref="C31:C35"/>
    <mergeCell ref="C36:C40"/>
    <mergeCell ref="B3:L3"/>
    <mergeCell ref="B5:L5"/>
    <mergeCell ref="B7:D7"/>
    <mergeCell ref="B8:B22"/>
    <mergeCell ref="C8:C13"/>
    <mergeCell ref="C14:C21"/>
  </mergeCells>
  <phoneticPr fontId="1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B2ADC-F144-4C9C-B350-FF23B38075DE}">
  <sheetPr>
    <pageSetUpPr fitToPage="1"/>
  </sheetPr>
  <dimension ref="B2:K44"/>
  <sheetViews>
    <sheetView showGridLines="0" tabSelected="1" workbookViewId="0"/>
  </sheetViews>
  <sheetFormatPr defaultRowHeight="18.75" x14ac:dyDescent="0.4"/>
  <cols>
    <col min="1" max="3" width="2.875" customWidth="1"/>
    <col min="4" max="4" width="44.375" customWidth="1"/>
    <col min="5" max="11" width="20.75" customWidth="1"/>
  </cols>
  <sheetData>
    <row r="2" spans="2:11" ht="21" x14ac:dyDescent="0.4">
      <c r="B2" s="1"/>
      <c r="C2" s="1"/>
      <c r="D2" s="1"/>
      <c r="E2" s="1"/>
      <c r="F2" s="1"/>
      <c r="G2" s="1"/>
      <c r="H2" s="1"/>
      <c r="I2" s="2"/>
      <c r="J2" s="3"/>
      <c r="K2" s="3" t="s">
        <v>0</v>
      </c>
    </row>
    <row r="3" spans="2:11" ht="21" x14ac:dyDescent="0.4">
      <c r="B3" s="4" t="s">
        <v>55</v>
      </c>
      <c r="C3" s="4"/>
      <c r="D3" s="4"/>
      <c r="E3" s="4"/>
      <c r="F3" s="4"/>
      <c r="G3" s="4"/>
      <c r="H3" s="4"/>
      <c r="I3" s="4"/>
      <c r="J3" s="4"/>
      <c r="K3" s="4"/>
    </row>
    <row r="4" spans="2:11" x14ac:dyDescent="0.4">
      <c r="B4" s="5"/>
      <c r="C4" s="5"/>
      <c r="D4" s="5"/>
      <c r="E4" s="5"/>
      <c r="F4" s="5"/>
      <c r="G4" s="5"/>
      <c r="H4" s="5"/>
      <c r="I4" s="5"/>
      <c r="J4" s="2"/>
      <c r="K4" s="2"/>
    </row>
    <row r="5" spans="2:11" ht="21" x14ac:dyDescent="0.4">
      <c r="B5" s="6" t="s">
        <v>2</v>
      </c>
      <c r="C5" s="6"/>
      <c r="D5" s="6"/>
      <c r="E5" s="6"/>
      <c r="F5" s="6"/>
      <c r="G5" s="6"/>
      <c r="H5" s="6"/>
      <c r="I5" s="6"/>
      <c r="J5" s="6"/>
      <c r="K5" s="6"/>
    </row>
    <row r="6" spans="2:11" x14ac:dyDescent="0.4">
      <c r="B6" s="7"/>
      <c r="C6" s="7"/>
      <c r="D6" s="7"/>
      <c r="E6" s="7"/>
      <c r="F6" s="7"/>
      <c r="G6" s="7"/>
      <c r="H6" s="7"/>
      <c r="I6" s="2"/>
      <c r="J6" s="2"/>
      <c r="K6" s="7" t="s">
        <v>3</v>
      </c>
    </row>
    <row r="7" spans="2:11" ht="28.5" x14ac:dyDescent="0.4">
      <c r="B7" s="8" t="s">
        <v>4</v>
      </c>
      <c r="C7" s="9"/>
      <c r="D7" s="10"/>
      <c r="E7" s="11" t="s">
        <v>56</v>
      </c>
      <c r="F7" s="11" t="s">
        <v>57</v>
      </c>
      <c r="G7" s="11" t="s">
        <v>58</v>
      </c>
      <c r="H7" s="11" t="s">
        <v>59</v>
      </c>
      <c r="I7" s="12" t="s">
        <v>10</v>
      </c>
      <c r="J7" s="12" t="s">
        <v>11</v>
      </c>
      <c r="K7" s="12" t="s">
        <v>12</v>
      </c>
    </row>
    <row r="8" spans="2:11" x14ac:dyDescent="0.4">
      <c r="B8" s="13" t="s">
        <v>13</v>
      </c>
      <c r="C8" s="13" t="s">
        <v>14</v>
      </c>
      <c r="D8" s="14" t="s">
        <v>15</v>
      </c>
      <c r="E8" s="15">
        <v>28899457</v>
      </c>
      <c r="F8" s="15">
        <v>12619806</v>
      </c>
      <c r="G8" s="15">
        <v>35562337</v>
      </c>
      <c r="H8" s="15"/>
      <c r="I8" s="15">
        <f>+E8+F8+G8+H8</f>
        <v>77081600</v>
      </c>
      <c r="J8" s="16"/>
      <c r="K8" s="15">
        <f>I8-ABS(J8)</f>
        <v>77081600</v>
      </c>
    </row>
    <row r="9" spans="2:11" x14ac:dyDescent="0.4">
      <c r="B9" s="17"/>
      <c r="C9" s="17"/>
      <c r="D9" s="18" t="s">
        <v>16</v>
      </c>
      <c r="E9" s="19"/>
      <c r="F9" s="19"/>
      <c r="G9" s="19"/>
      <c r="H9" s="19"/>
      <c r="I9" s="19">
        <f t="shared" ref="I9:I44" si="0">+E9+F9+G9+H9</f>
        <v>0</v>
      </c>
      <c r="J9" s="20"/>
      <c r="K9" s="19">
        <f t="shared" ref="K9:K43" si="1">I9-ABS(J9)</f>
        <v>0</v>
      </c>
    </row>
    <row r="10" spans="2:11" x14ac:dyDescent="0.4">
      <c r="B10" s="17"/>
      <c r="C10" s="17"/>
      <c r="D10" s="18" t="s">
        <v>17</v>
      </c>
      <c r="E10" s="19"/>
      <c r="F10" s="19"/>
      <c r="G10" s="19"/>
      <c r="H10" s="19"/>
      <c r="I10" s="19">
        <f t="shared" si="0"/>
        <v>0</v>
      </c>
      <c r="J10" s="20"/>
      <c r="K10" s="19">
        <f t="shared" si="1"/>
        <v>0</v>
      </c>
    </row>
    <row r="11" spans="2:11" x14ac:dyDescent="0.4">
      <c r="B11" s="17"/>
      <c r="C11" s="17"/>
      <c r="D11" s="18" t="s">
        <v>18</v>
      </c>
      <c r="E11" s="19">
        <v>2952</v>
      </c>
      <c r="F11" s="19"/>
      <c r="G11" s="19">
        <v>2925</v>
      </c>
      <c r="H11" s="19"/>
      <c r="I11" s="19">
        <f t="shared" si="0"/>
        <v>5877</v>
      </c>
      <c r="J11" s="20"/>
      <c r="K11" s="19">
        <f t="shared" si="1"/>
        <v>5877</v>
      </c>
    </row>
    <row r="12" spans="2:11" x14ac:dyDescent="0.4">
      <c r="B12" s="17"/>
      <c r="C12" s="17"/>
      <c r="D12" s="18" t="s">
        <v>19</v>
      </c>
      <c r="E12" s="19">
        <v>80578</v>
      </c>
      <c r="F12" s="19">
        <v>571983</v>
      </c>
      <c r="G12" s="19">
        <v>345945</v>
      </c>
      <c r="H12" s="19">
        <v>979000</v>
      </c>
      <c r="I12" s="19">
        <f t="shared" si="0"/>
        <v>1977506</v>
      </c>
      <c r="J12" s="21"/>
      <c r="K12" s="19">
        <f t="shared" si="1"/>
        <v>1977506</v>
      </c>
    </row>
    <row r="13" spans="2:11" x14ac:dyDescent="0.4">
      <c r="B13" s="17"/>
      <c r="C13" s="22"/>
      <c r="D13" s="23" t="s">
        <v>20</v>
      </c>
      <c r="E13" s="24">
        <f>+E8+E9+E10+E11+E12</f>
        <v>28982987</v>
      </c>
      <c r="F13" s="24">
        <f>+F8+F9+F10+F11+F12</f>
        <v>13191789</v>
      </c>
      <c r="G13" s="24">
        <f>+G8+G9+G10+G11+G12</f>
        <v>35911207</v>
      </c>
      <c r="H13" s="24">
        <f>+H8+H9+H10+H11+H12</f>
        <v>979000</v>
      </c>
      <c r="I13" s="24">
        <f t="shared" si="0"/>
        <v>79064983</v>
      </c>
      <c r="J13" s="25">
        <f>+J8+J9+J10+J11+J12</f>
        <v>0</v>
      </c>
      <c r="K13" s="24">
        <f t="shared" si="1"/>
        <v>79064983</v>
      </c>
    </row>
    <row r="14" spans="2:11" x14ac:dyDescent="0.4">
      <c r="B14" s="17"/>
      <c r="C14" s="13" t="s">
        <v>21</v>
      </c>
      <c r="D14" s="18" t="s">
        <v>22</v>
      </c>
      <c r="E14" s="19">
        <v>29246255</v>
      </c>
      <c r="F14" s="19">
        <v>11403584</v>
      </c>
      <c r="G14" s="19">
        <v>28115648</v>
      </c>
      <c r="H14" s="19"/>
      <c r="I14" s="19">
        <f t="shared" si="0"/>
        <v>68765487</v>
      </c>
      <c r="J14" s="16"/>
      <c r="K14" s="19">
        <f t="shared" si="1"/>
        <v>68765487</v>
      </c>
    </row>
    <row r="15" spans="2:11" x14ac:dyDescent="0.4">
      <c r="B15" s="17"/>
      <c r="C15" s="17"/>
      <c r="D15" s="18" t="s">
        <v>23</v>
      </c>
      <c r="E15" s="19">
        <v>1349006</v>
      </c>
      <c r="F15" s="19">
        <v>349338</v>
      </c>
      <c r="G15" s="19">
        <v>993406</v>
      </c>
      <c r="H15" s="19"/>
      <c r="I15" s="19">
        <f t="shared" si="0"/>
        <v>2691750</v>
      </c>
      <c r="J15" s="20"/>
      <c r="K15" s="19">
        <f t="shared" si="1"/>
        <v>2691750</v>
      </c>
    </row>
    <row r="16" spans="2:11" x14ac:dyDescent="0.4">
      <c r="B16" s="17"/>
      <c r="C16" s="17"/>
      <c r="D16" s="18" t="s">
        <v>24</v>
      </c>
      <c r="E16" s="19">
        <v>2789372</v>
      </c>
      <c r="F16" s="19">
        <v>1106576</v>
      </c>
      <c r="G16" s="19">
        <v>8170504</v>
      </c>
      <c r="H16" s="19">
        <v>1929</v>
      </c>
      <c r="I16" s="19">
        <f t="shared" si="0"/>
        <v>12068381</v>
      </c>
      <c r="J16" s="20"/>
      <c r="K16" s="19">
        <f t="shared" si="1"/>
        <v>12068381</v>
      </c>
    </row>
    <row r="17" spans="2:11" x14ac:dyDescent="0.4">
      <c r="B17" s="17"/>
      <c r="C17" s="17"/>
      <c r="D17" s="18" t="s">
        <v>25</v>
      </c>
      <c r="E17" s="19"/>
      <c r="F17" s="19"/>
      <c r="G17" s="19"/>
      <c r="H17" s="19"/>
      <c r="I17" s="19">
        <f t="shared" si="0"/>
        <v>0</v>
      </c>
      <c r="J17" s="20"/>
      <c r="K17" s="19">
        <f t="shared" si="1"/>
        <v>0</v>
      </c>
    </row>
    <row r="18" spans="2:11" x14ac:dyDescent="0.4">
      <c r="B18" s="17"/>
      <c r="C18" s="17"/>
      <c r="D18" s="18" t="s">
        <v>26</v>
      </c>
      <c r="E18" s="19"/>
      <c r="F18" s="19"/>
      <c r="G18" s="19"/>
      <c r="H18" s="19"/>
      <c r="I18" s="19">
        <f t="shared" si="0"/>
        <v>0</v>
      </c>
      <c r="J18" s="20"/>
      <c r="K18" s="19">
        <f t="shared" si="1"/>
        <v>0</v>
      </c>
    </row>
    <row r="19" spans="2:11" x14ac:dyDescent="0.4">
      <c r="B19" s="17"/>
      <c r="C19" s="17"/>
      <c r="D19" s="18" t="s">
        <v>27</v>
      </c>
      <c r="E19" s="19"/>
      <c r="F19" s="19"/>
      <c r="G19" s="19"/>
      <c r="H19" s="19"/>
      <c r="I19" s="19">
        <f t="shared" si="0"/>
        <v>0</v>
      </c>
      <c r="J19" s="20"/>
      <c r="K19" s="19">
        <f t="shared" si="1"/>
        <v>0</v>
      </c>
    </row>
    <row r="20" spans="2:11" x14ac:dyDescent="0.4">
      <c r="B20" s="17"/>
      <c r="C20" s="17"/>
      <c r="D20" s="18" t="s">
        <v>28</v>
      </c>
      <c r="E20" s="19"/>
      <c r="F20" s="19"/>
      <c r="G20" s="19"/>
      <c r="H20" s="19"/>
      <c r="I20" s="19">
        <f t="shared" si="0"/>
        <v>0</v>
      </c>
      <c r="J20" s="21"/>
      <c r="K20" s="19">
        <f t="shared" si="1"/>
        <v>0</v>
      </c>
    </row>
    <row r="21" spans="2:11" x14ac:dyDescent="0.4">
      <c r="B21" s="17"/>
      <c r="C21" s="22"/>
      <c r="D21" s="23" t="s">
        <v>29</v>
      </c>
      <c r="E21" s="24">
        <f>+E14+E15+E16+E17+E18+E19+E20</f>
        <v>33384633</v>
      </c>
      <c r="F21" s="24">
        <f>+F14+F15+F16+F17+F18+F19+F20</f>
        <v>12859498</v>
      </c>
      <c r="G21" s="24">
        <f>+G14+G15+G16+G17+G18+G19+G20</f>
        <v>37279558</v>
      </c>
      <c r="H21" s="24">
        <f>+H14+H15+H16+H17+H18+H19+H20</f>
        <v>1929</v>
      </c>
      <c r="I21" s="24">
        <f t="shared" si="0"/>
        <v>83525618</v>
      </c>
      <c r="J21" s="25">
        <f>+J14+J15+J16+J17+J18+J19+J20</f>
        <v>0</v>
      </c>
      <c r="K21" s="24">
        <f t="shared" si="1"/>
        <v>83525618</v>
      </c>
    </row>
    <row r="22" spans="2:11" x14ac:dyDescent="0.4">
      <c r="B22" s="22"/>
      <c r="C22" s="26" t="s">
        <v>30</v>
      </c>
      <c r="D22" s="27"/>
      <c r="E22" s="28">
        <f xml:space="preserve"> +E13 - E21</f>
        <v>-4401646</v>
      </c>
      <c r="F22" s="28">
        <f xml:space="preserve"> +F13 - F21</f>
        <v>332291</v>
      </c>
      <c r="G22" s="28">
        <f xml:space="preserve"> +G13 - G21</f>
        <v>-1368351</v>
      </c>
      <c r="H22" s="28">
        <f xml:space="preserve"> +H13 - H21</f>
        <v>977071</v>
      </c>
      <c r="I22" s="28">
        <f t="shared" si="0"/>
        <v>-4460635</v>
      </c>
      <c r="J22" s="25">
        <f xml:space="preserve"> +J13 - J21</f>
        <v>0</v>
      </c>
      <c r="K22" s="28">
        <f>K13-K21</f>
        <v>-4460635</v>
      </c>
    </row>
    <row r="23" spans="2:11" x14ac:dyDescent="0.4">
      <c r="B23" s="13" t="s">
        <v>31</v>
      </c>
      <c r="C23" s="13" t="s">
        <v>14</v>
      </c>
      <c r="D23" s="18" t="s">
        <v>32</v>
      </c>
      <c r="E23" s="19"/>
      <c r="F23" s="19"/>
      <c r="G23" s="19"/>
      <c r="H23" s="19"/>
      <c r="I23" s="19">
        <f t="shared" si="0"/>
        <v>0</v>
      </c>
      <c r="J23" s="16"/>
      <c r="K23" s="19">
        <f t="shared" si="1"/>
        <v>0</v>
      </c>
    </row>
    <row r="24" spans="2:11" x14ac:dyDescent="0.4">
      <c r="B24" s="17"/>
      <c r="C24" s="17"/>
      <c r="D24" s="18" t="s">
        <v>33</v>
      </c>
      <c r="E24" s="19"/>
      <c r="F24" s="19"/>
      <c r="G24" s="19"/>
      <c r="H24" s="19"/>
      <c r="I24" s="19">
        <f t="shared" si="0"/>
        <v>0</v>
      </c>
      <c r="J24" s="21"/>
      <c r="K24" s="19">
        <f t="shared" si="1"/>
        <v>0</v>
      </c>
    </row>
    <row r="25" spans="2:11" x14ac:dyDescent="0.4">
      <c r="B25" s="17"/>
      <c r="C25" s="22"/>
      <c r="D25" s="23" t="s">
        <v>34</v>
      </c>
      <c r="E25" s="24">
        <f>+E23+E24</f>
        <v>0</v>
      </c>
      <c r="F25" s="24">
        <f>+F23+F24</f>
        <v>0</v>
      </c>
      <c r="G25" s="24">
        <f>+G23+G24</f>
        <v>0</v>
      </c>
      <c r="H25" s="24">
        <f>+H23+H24</f>
        <v>0</v>
      </c>
      <c r="I25" s="24">
        <f t="shared" si="0"/>
        <v>0</v>
      </c>
      <c r="J25" s="25">
        <f>+J23+J24</f>
        <v>0</v>
      </c>
      <c r="K25" s="24">
        <f t="shared" si="1"/>
        <v>0</v>
      </c>
    </row>
    <row r="26" spans="2:11" x14ac:dyDescent="0.4">
      <c r="B26" s="17"/>
      <c r="C26" s="13" t="s">
        <v>21</v>
      </c>
      <c r="D26" s="18" t="s">
        <v>35</v>
      </c>
      <c r="E26" s="19"/>
      <c r="F26" s="19"/>
      <c r="G26" s="19"/>
      <c r="H26" s="19"/>
      <c r="I26" s="19">
        <f t="shared" si="0"/>
        <v>0</v>
      </c>
      <c r="J26" s="16"/>
      <c r="K26" s="19">
        <f t="shared" si="1"/>
        <v>0</v>
      </c>
    </row>
    <row r="27" spans="2:11" x14ac:dyDescent="0.4">
      <c r="B27" s="17"/>
      <c r="C27" s="17"/>
      <c r="D27" s="18" t="s">
        <v>36</v>
      </c>
      <c r="E27" s="19"/>
      <c r="F27" s="19"/>
      <c r="G27" s="19">
        <v>499200</v>
      </c>
      <c r="H27" s="19"/>
      <c r="I27" s="19">
        <f t="shared" si="0"/>
        <v>499200</v>
      </c>
      <c r="J27" s="20"/>
      <c r="K27" s="19">
        <f t="shared" si="1"/>
        <v>499200</v>
      </c>
    </row>
    <row r="28" spans="2:11" x14ac:dyDescent="0.4">
      <c r="B28" s="17"/>
      <c r="C28" s="17"/>
      <c r="D28" s="18" t="s">
        <v>37</v>
      </c>
      <c r="E28" s="19"/>
      <c r="F28" s="19"/>
      <c r="G28" s="19"/>
      <c r="H28" s="19"/>
      <c r="I28" s="19">
        <f t="shared" si="0"/>
        <v>0</v>
      </c>
      <c r="J28" s="21"/>
      <c r="K28" s="19">
        <f t="shared" si="1"/>
        <v>0</v>
      </c>
    </row>
    <row r="29" spans="2:11" x14ac:dyDescent="0.4">
      <c r="B29" s="17"/>
      <c r="C29" s="22"/>
      <c r="D29" s="23" t="s">
        <v>38</v>
      </c>
      <c r="E29" s="24">
        <f>+E26+E27+E28</f>
        <v>0</v>
      </c>
      <c r="F29" s="24">
        <f>+F26+F27+F28</f>
        <v>0</v>
      </c>
      <c r="G29" s="24">
        <f>+G26+G27+G28</f>
        <v>499200</v>
      </c>
      <c r="H29" s="24">
        <f>+H26+H27+H28</f>
        <v>0</v>
      </c>
      <c r="I29" s="24">
        <f t="shared" si="0"/>
        <v>499200</v>
      </c>
      <c r="J29" s="25">
        <f>+J26+J27+J28</f>
        <v>0</v>
      </c>
      <c r="K29" s="24">
        <f t="shared" si="1"/>
        <v>499200</v>
      </c>
    </row>
    <row r="30" spans="2:11" x14ac:dyDescent="0.4">
      <c r="B30" s="22"/>
      <c r="C30" s="29" t="s">
        <v>39</v>
      </c>
      <c r="D30" s="27"/>
      <c r="E30" s="28">
        <f xml:space="preserve"> +E25 - E29</f>
        <v>0</v>
      </c>
      <c r="F30" s="28">
        <f xml:space="preserve"> +F25 - F29</f>
        <v>0</v>
      </c>
      <c r="G30" s="28">
        <f xml:space="preserve"> +G25 - G29</f>
        <v>-499200</v>
      </c>
      <c r="H30" s="28">
        <f xml:space="preserve"> +H25 - H29</f>
        <v>0</v>
      </c>
      <c r="I30" s="28">
        <f t="shared" si="0"/>
        <v>-499200</v>
      </c>
      <c r="J30" s="25">
        <f xml:space="preserve"> +J25 - J29</f>
        <v>0</v>
      </c>
      <c r="K30" s="28">
        <f>K25-K29</f>
        <v>-499200</v>
      </c>
    </row>
    <row r="31" spans="2:11" x14ac:dyDescent="0.4">
      <c r="B31" s="13" t="s">
        <v>40</v>
      </c>
      <c r="C31" s="13" t="s">
        <v>14</v>
      </c>
      <c r="D31" s="18" t="s">
        <v>41</v>
      </c>
      <c r="E31" s="19"/>
      <c r="F31" s="19"/>
      <c r="G31" s="19"/>
      <c r="H31" s="19"/>
      <c r="I31" s="19">
        <f t="shared" si="0"/>
        <v>0</v>
      </c>
      <c r="J31" s="16"/>
      <c r="K31" s="19">
        <f t="shared" si="1"/>
        <v>0</v>
      </c>
    </row>
    <row r="32" spans="2:11" x14ac:dyDescent="0.4">
      <c r="B32" s="17"/>
      <c r="C32" s="17"/>
      <c r="D32" s="18" t="s">
        <v>42</v>
      </c>
      <c r="E32" s="19">
        <v>13539518</v>
      </c>
      <c r="F32" s="19">
        <v>922449</v>
      </c>
      <c r="G32" s="19">
        <v>28507805</v>
      </c>
      <c r="H32" s="19">
        <v>2374</v>
      </c>
      <c r="I32" s="19">
        <f t="shared" si="0"/>
        <v>42972146</v>
      </c>
      <c r="J32" s="20"/>
      <c r="K32" s="19">
        <f t="shared" si="1"/>
        <v>42972146</v>
      </c>
    </row>
    <row r="33" spans="2:11" x14ac:dyDescent="0.4">
      <c r="B33" s="17"/>
      <c r="C33" s="17"/>
      <c r="D33" s="18" t="s">
        <v>43</v>
      </c>
      <c r="E33" s="19"/>
      <c r="F33" s="19"/>
      <c r="G33" s="19"/>
      <c r="H33" s="19"/>
      <c r="I33" s="19">
        <f t="shared" si="0"/>
        <v>0</v>
      </c>
      <c r="J33" s="20"/>
      <c r="K33" s="19">
        <f t="shared" si="1"/>
        <v>0</v>
      </c>
    </row>
    <row r="34" spans="2:11" x14ac:dyDescent="0.4">
      <c r="B34" s="17"/>
      <c r="C34" s="17"/>
      <c r="D34" s="18" t="s">
        <v>44</v>
      </c>
      <c r="E34" s="19"/>
      <c r="F34" s="19"/>
      <c r="G34" s="19"/>
      <c r="H34" s="19"/>
      <c r="I34" s="19">
        <f t="shared" si="0"/>
        <v>0</v>
      </c>
      <c r="J34" s="21"/>
      <c r="K34" s="19">
        <f t="shared" si="1"/>
        <v>0</v>
      </c>
    </row>
    <row r="35" spans="2:11" x14ac:dyDescent="0.4">
      <c r="B35" s="17"/>
      <c r="C35" s="22"/>
      <c r="D35" s="23" t="s">
        <v>45</v>
      </c>
      <c r="E35" s="24">
        <f>+E31+E32+E33+E34</f>
        <v>13539518</v>
      </c>
      <c r="F35" s="24">
        <f>+F31+F32+F33+F34</f>
        <v>922449</v>
      </c>
      <c r="G35" s="24">
        <f>+G31+G32+G33+G34</f>
        <v>28507805</v>
      </c>
      <c r="H35" s="24">
        <f>+H31+H32+H33+H34</f>
        <v>2374</v>
      </c>
      <c r="I35" s="24">
        <f t="shared" si="0"/>
        <v>42972146</v>
      </c>
      <c r="J35" s="25">
        <f>+J31+J32+J33+J34</f>
        <v>0</v>
      </c>
      <c r="K35" s="24">
        <f t="shared" si="1"/>
        <v>42972146</v>
      </c>
    </row>
    <row r="36" spans="2:11" x14ac:dyDescent="0.4">
      <c r="B36" s="17"/>
      <c r="C36" s="13" t="s">
        <v>21</v>
      </c>
      <c r="D36" s="18" t="s">
        <v>46</v>
      </c>
      <c r="E36" s="19"/>
      <c r="F36" s="19"/>
      <c r="G36" s="19"/>
      <c r="H36" s="19"/>
      <c r="I36" s="19">
        <f t="shared" si="0"/>
        <v>0</v>
      </c>
      <c r="J36" s="16"/>
      <c r="K36" s="19">
        <f t="shared" si="1"/>
        <v>0</v>
      </c>
    </row>
    <row r="37" spans="2:11" x14ac:dyDescent="0.4">
      <c r="B37" s="17"/>
      <c r="C37" s="17"/>
      <c r="D37" s="30" t="s">
        <v>47</v>
      </c>
      <c r="E37" s="31">
        <v>35572016</v>
      </c>
      <c r="F37" s="31">
        <v>2231709</v>
      </c>
      <c r="G37" s="31">
        <v>40770082</v>
      </c>
      <c r="H37" s="31">
        <v>979550</v>
      </c>
      <c r="I37" s="31">
        <f t="shared" si="0"/>
        <v>79553357</v>
      </c>
      <c r="J37" s="20"/>
      <c r="K37" s="31">
        <f t="shared" si="1"/>
        <v>79553357</v>
      </c>
    </row>
    <row r="38" spans="2:11" x14ac:dyDescent="0.4">
      <c r="B38" s="17"/>
      <c r="C38" s="17"/>
      <c r="D38" s="30" t="s">
        <v>48</v>
      </c>
      <c r="E38" s="31"/>
      <c r="F38" s="31"/>
      <c r="G38" s="31"/>
      <c r="H38" s="31"/>
      <c r="I38" s="31">
        <f t="shared" si="0"/>
        <v>0</v>
      </c>
      <c r="J38" s="20"/>
      <c r="K38" s="31">
        <f t="shared" si="1"/>
        <v>0</v>
      </c>
    </row>
    <row r="39" spans="2:11" x14ac:dyDescent="0.4">
      <c r="B39" s="17"/>
      <c r="C39" s="17"/>
      <c r="D39" s="30" t="s">
        <v>49</v>
      </c>
      <c r="E39" s="31"/>
      <c r="F39" s="31"/>
      <c r="G39" s="31"/>
      <c r="H39" s="31"/>
      <c r="I39" s="31">
        <f t="shared" si="0"/>
        <v>0</v>
      </c>
      <c r="J39" s="21"/>
      <c r="K39" s="31">
        <f t="shared" si="1"/>
        <v>0</v>
      </c>
    </row>
    <row r="40" spans="2:11" x14ac:dyDescent="0.4">
      <c r="B40" s="17"/>
      <c r="C40" s="22"/>
      <c r="D40" s="32" t="s">
        <v>50</v>
      </c>
      <c r="E40" s="33">
        <f>+E36+E37+E38+E39</f>
        <v>35572016</v>
      </c>
      <c r="F40" s="33">
        <f>+F36+F37+F38+F39</f>
        <v>2231709</v>
      </c>
      <c r="G40" s="33">
        <f>+G36+G37+G38+G39</f>
        <v>40770082</v>
      </c>
      <c r="H40" s="33">
        <f>+H36+H37+H38+H39</f>
        <v>979550</v>
      </c>
      <c r="I40" s="33">
        <f t="shared" si="0"/>
        <v>79553357</v>
      </c>
      <c r="J40" s="25">
        <f>+J36+J37+J38+J39</f>
        <v>0</v>
      </c>
      <c r="K40" s="33">
        <f t="shared" si="1"/>
        <v>79553357</v>
      </c>
    </row>
    <row r="41" spans="2:11" x14ac:dyDescent="0.4">
      <c r="B41" s="22"/>
      <c r="C41" s="29" t="s">
        <v>51</v>
      </c>
      <c r="D41" s="27"/>
      <c r="E41" s="28">
        <f xml:space="preserve"> +E35 - E40</f>
        <v>-22032498</v>
      </c>
      <c r="F41" s="28">
        <f xml:space="preserve"> +F35 - F40</f>
        <v>-1309260</v>
      </c>
      <c r="G41" s="28">
        <f xml:space="preserve"> +G35 - G40</f>
        <v>-12262277</v>
      </c>
      <c r="H41" s="28">
        <f xml:space="preserve"> +H35 - H40</f>
        <v>-977176</v>
      </c>
      <c r="I41" s="28">
        <f t="shared" si="0"/>
        <v>-36581211</v>
      </c>
      <c r="J41" s="25">
        <f xml:space="preserve"> +J35 - J40</f>
        <v>0</v>
      </c>
      <c r="K41" s="28">
        <f>K35-K40</f>
        <v>-36581211</v>
      </c>
    </row>
    <row r="42" spans="2:11" x14ac:dyDescent="0.4">
      <c r="B42" s="29" t="s">
        <v>52</v>
      </c>
      <c r="C42" s="26"/>
      <c r="D42" s="27"/>
      <c r="E42" s="28">
        <f xml:space="preserve"> +E22 +E30 +E41</f>
        <v>-26434144</v>
      </c>
      <c r="F42" s="28">
        <f xml:space="preserve"> +F22 +F30 +F41</f>
        <v>-976969</v>
      </c>
      <c r="G42" s="28">
        <f xml:space="preserve"> +G22 +G30 +G41</f>
        <v>-14129828</v>
      </c>
      <c r="H42" s="28">
        <f xml:space="preserve"> +H22 +H30 +H41</f>
        <v>-105</v>
      </c>
      <c r="I42" s="28">
        <f t="shared" si="0"/>
        <v>-41541046</v>
      </c>
      <c r="J42" s="25">
        <f xml:space="preserve"> +J22 +J30 +J41</f>
        <v>0</v>
      </c>
      <c r="K42" s="28">
        <f>K22+K30+K41</f>
        <v>-41541046</v>
      </c>
    </row>
    <row r="43" spans="2:11" x14ac:dyDescent="0.4">
      <c r="B43" s="29" t="s">
        <v>53</v>
      </c>
      <c r="C43" s="26"/>
      <c r="D43" s="27"/>
      <c r="E43" s="28">
        <v>30957288</v>
      </c>
      <c r="F43" s="28">
        <v>2276720</v>
      </c>
      <c r="G43" s="28">
        <v>24986977</v>
      </c>
      <c r="H43" s="28">
        <v>105</v>
      </c>
      <c r="I43" s="28">
        <f t="shared" si="0"/>
        <v>58221090</v>
      </c>
      <c r="J43" s="25"/>
      <c r="K43" s="28">
        <f t="shared" si="1"/>
        <v>58221090</v>
      </c>
    </row>
    <row r="44" spans="2:11" x14ac:dyDescent="0.4">
      <c r="B44" s="29" t="s">
        <v>54</v>
      </c>
      <c r="C44" s="26"/>
      <c r="D44" s="27"/>
      <c r="E44" s="28">
        <f xml:space="preserve"> +E42 +E43</f>
        <v>4523144</v>
      </c>
      <c r="F44" s="28">
        <f xml:space="preserve"> +F42 +F43</f>
        <v>1299751</v>
      </c>
      <c r="G44" s="28">
        <f xml:space="preserve"> +G42 +G43</f>
        <v>10857149</v>
      </c>
      <c r="H44" s="28">
        <f xml:space="preserve"> +H42 +H43</f>
        <v>0</v>
      </c>
      <c r="I44" s="28">
        <f t="shared" si="0"/>
        <v>16680044</v>
      </c>
      <c r="J44" s="25">
        <f xml:space="preserve"> +J42 +J43</f>
        <v>0</v>
      </c>
      <c r="K44" s="28">
        <f>K42+K43</f>
        <v>16680044</v>
      </c>
    </row>
  </sheetData>
  <mergeCells count="12">
    <mergeCell ref="B23:B30"/>
    <mergeCell ref="C23:C25"/>
    <mergeCell ref="C26:C29"/>
    <mergeCell ref="B31:B41"/>
    <mergeCell ref="C31:C35"/>
    <mergeCell ref="C36:C40"/>
    <mergeCell ref="B3:K3"/>
    <mergeCell ref="B5:K5"/>
    <mergeCell ref="B7:D7"/>
    <mergeCell ref="B8:B22"/>
    <mergeCell ref="C8:C13"/>
    <mergeCell ref="C14:C21"/>
  </mergeCells>
  <phoneticPr fontId="1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社会福祉事業</vt:lpstr>
      <vt:lpstr>公益事業</vt:lpstr>
      <vt:lpstr>公益事業!Print_Titles</vt:lpstr>
      <vt:lpstr>社会福祉事業!Print_Titles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wsv</dc:creator>
  <cp:lastModifiedBy>wsv</cp:lastModifiedBy>
  <dcterms:created xsi:type="dcterms:W3CDTF">2025-05-08T05:25:18Z</dcterms:created>
  <dcterms:modified xsi:type="dcterms:W3CDTF">2025-05-08T05:25:18Z</dcterms:modified>
</cp:coreProperties>
</file>